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7620" activeTab="0"/>
  </bookViews>
  <sheets>
    <sheet name="Источники (1)" sheetId="1" r:id="rId1"/>
    <sheet name="Источники (2)" sheetId="2" r:id="rId2"/>
    <sheet name="Доходы (3)" sheetId="3" r:id="rId3"/>
    <sheet name="Расходы (4)" sheetId="4" r:id="rId4"/>
    <sheet name="Расходы (5)" sheetId="5" r:id="rId5"/>
    <sheet name="Межбюджетка (6)" sheetId="6" r:id="rId6"/>
    <sheet name="Межбюджетка (7)" sheetId="7" r:id="rId7"/>
    <sheet name="Дорожный фонд (8)" sheetId="8" r:id="rId8"/>
  </sheets>
  <definedNames>
    <definedName name="_xlnm.Print_Titles" localSheetId="3">'Расходы (4)'!$9:$10</definedName>
    <definedName name="_xlnm.Print_Titles" localSheetId="4">'Расходы (5)'!$12:$12</definedName>
    <definedName name="_xlnm.Print_Area" localSheetId="7">'Дорожный фонд (8)'!$A$1:$E$20</definedName>
    <definedName name="_xlnm.Print_Area" localSheetId="2">'Доходы (3)'!$A$1:$F$47</definedName>
    <definedName name="_xlnm.Print_Area" localSheetId="0">'Источники (1)'!$A$1:$E$20</definedName>
    <definedName name="_xlnm.Print_Area" localSheetId="1">'Источники (2)'!$A$1:$E$17</definedName>
    <definedName name="_xlnm.Print_Area" localSheetId="5">'Межбюджетка (6)'!$A$1:$C$11</definedName>
    <definedName name="_xlnm.Print_Area" localSheetId="6">'Межбюджетка (7)'!$A$1:$C$19</definedName>
    <definedName name="_xlnm.Print_Area" localSheetId="3">'Расходы (4)'!$A$1:$E$37</definedName>
    <definedName name="_xlnm.Print_Area" localSheetId="4">'Расходы (5)'!$A$1:$K$130</definedName>
  </definedNames>
  <calcPr fullCalcOnLoad="1"/>
</workbook>
</file>

<file path=xl/sharedStrings.xml><?xml version="1.0" encoding="utf-8"?>
<sst xmlns="http://schemas.openxmlformats.org/spreadsheetml/2006/main" count="708" uniqueCount="274">
  <si>
    <t>01  05  02  01  10  0000  610</t>
  </si>
  <si>
    <t>Уменьшение прочих остатков денежных средств  бюджетов сельских поселений</t>
  </si>
  <si>
    <t>01  05  00  00  00  0000  000</t>
  </si>
  <si>
    <t>Изменение остатков средств на счетах по учету  средств бюджета</t>
  </si>
  <si>
    <t>(тыс. руб.)</t>
  </si>
  <si>
    <t xml:space="preserve">Утвержено </t>
  </si>
  <si>
    <t>решением Совета поселения</t>
  </si>
  <si>
    <t>(приложение 1)</t>
  </si>
  <si>
    <t xml:space="preserve">Источники внутреннего финансирования дефицита бюджета </t>
  </si>
  <si>
    <t>Наименование кода группы, подгруппы, статьи, подстатьи, элемента, вида источников финансирования дефицита бюджета, кода класификации операции сектора государственного управления, относящихся к источникам финансирования дефицитов бюджетов РФ</t>
  </si>
  <si>
    <t>Исполнено</t>
  </si>
  <si>
    <t xml:space="preserve">Утверждено </t>
  </si>
  <si>
    <t>Код бюджетной класификации</t>
  </si>
  <si>
    <t>Администратор источника финансирования</t>
  </si>
  <si>
    <t xml:space="preserve">Источника финансирования </t>
  </si>
  <si>
    <t>01  05  02  01  10  0000  510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</si>
  <si>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</si>
  <si>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</si>
  <si>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Субвенции бюджетам сельских поселений  на выполнение передаваемых полномочий субъектов Российской Федерации</t>
  </si>
  <si>
    <t>2 02 03024 10 0000 151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</si>
  <si>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</si>
  <si>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2 02 03015 10 0000 151</t>
  </si>
  <si>
    <t>Дотации бюджетам сельских поселений на поддержку мер по обеспечению сбалансированности бюджетов</t>
  </si>
  <si>
    <t>2 02 01003 10 0000 151</t>
  </si>
  <si>
    <t>Дотации бюджетам сельских поселений на выравнивание   бюджетной обеспеченности</t>
  </si>
  <si>
    <t>2 02 01001 10 0000 151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</si>
  <si>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</si>
  <si>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</si>
  <si>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</si>
  <si>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</si>
  <si>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сельских поселений</t>
  </si>
  <si>
    <t>1 17 05050 10 0000 180</t>
  </si>
  <si>
    <t>ПРОЧИЕ НЕНАЛОГОВЫЕ ДОХОДЫ</t>
  </si>
  <si>
    <t>1 17 0000 00 0000 000</t>
  </si>
  <si>
    <t>Прочие доходы от компенсации затрат бюджетов сельских поселений</t>
  </si>
  <si>
    <t>1 13 02995 10 0000 130</t>
  </si>
  <si>
    <t>ДОХОДЫ ОТ ОКАЗАНИЯ ПЛАТНЫХ УСЛУГ (РАБОТ) И КОМПЕНСАЦИИ ЗАТРАТ ГОСУДАРСТВА</t>
  </si>
  <si>
    <t>1 13 00000 00 0000 000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</si>
  <si>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</si>
  <si>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</si>
  <si>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</si>
  <si>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1 08 04020 01 0000 110</t>
  </si>
  <si>
    <t>ГОСУДАРСТВЕННАЯ ПОШЛИНА</t>
  </si>
  <si>
    <t>1 08 00000 00 0000 000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</si>
  <si>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</si>
  <si>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</si>
  <si>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</si>
  <si>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</si>
  <si>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</t>
  </si>
  <si>
    <t>1 06 06000 00 0000 110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</si>
  <si>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</si>
  <si>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1 06 01030 10 0000 110</t>
  </si>
  <si>
    <t>НАЛОГИ НА ИМУЩЕСТВО</t>
  </si>
  <si>
    <t>1 06 00000 00 0000 000</t>
  </si>
  <si>
    <t>Единый сельскохозяйственный налог</t>
  </si>
  <si>
    <t>1 05 03010 01 3000 110</t>
  </si>
  <si>
    <t>НАЛОГИ НА СОВОКУПНЫЙ ДОХОД</t>
  </si>
  <si>
    <t>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</si>
  <si>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</si>
  <si>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</si>
  <si>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</si>
  <si>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</si>
  <si>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</si>
  <si>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</si>
  <si>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</si>
  <si>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1 03 02230 01 0000 110</t>
  </si>
  <si>
    <t>Акцизы по подакцизным товарам (продукции), производимые на территории Российской Федерации</t>
  </si>
  <si>
    <t>1 03 02000 00 0000 110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</si>
  <si>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</si>
  <si>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</si>
  <si>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</si>
  <si>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1 01 02010 01 0000 110</t>
  </si>
  <si>
    <t>Налог на доходы физических лиц</t>
  </si>
  <si>
    <t>1 01 02000 00 0000 110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</si>
  <si>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</si>
  <si>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</si>
  <si>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</si>
  <si>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</si>
  <si>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ДОХОДЫ ВСЕГО</t>
  </si>
  <si>
    <t>Доходы бюджета поступления</t>
  </si>
  <si>
    <t>Администратор поступлений</t>
  </si>
  <si>
    <t>Наименование дохода</t>
  </si>
  <si>
    <t>(приложение 2)</t>
  </si>
  <si>
    <t>ВСЕГО РАСХОДОВ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</si>
  <si>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</si>
  <si>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</si>
  <si>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</si>
  <si>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</si>
  <si>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</si>
  <si>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 xml:space="preserve">КУЛЬТУРА, КИНЕМАТОГРАФИЯ </t>
  </si>
  <si>
    <t>Молодежная политика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</si>
  <si>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</si>
  <si>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</si>
  <si>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</si>
  <si>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</si>
  <si>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</si>
  <si>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</si>
  <si>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</si>
  <si>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</si>
  <si>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</si>
  <si>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</si>
  <si>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</si>
  <si>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</si>
  <si>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</si>
  <si>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</si>
  <si>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</si>
  <si>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</si>
  <si>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</t>
  </si>
  <si>
    <t>Подраздел</t>
  </si>
  <si>
    <t>Раздел</t>
  </si>
  <si>
    <t>Наименование показателя</t>
  </si>
  <si>
    <t>(тыс. рублей)</t>
  </si>
  <si>
    <t>(приложение 3)</t>
  </si>
  <si>
    <t>0000</t>
  </si>
  <si>
    <t>Прочая закупка товаров, работ и услуг для обеспечения государственных (муниципальных) нужд</t>
  </si>
  <si>
    <t>Мероприятия в области физической культуры и спорта</t>
  </si>
  <si>
    <t>Иные пенсии, социальные доплаты к пенсиям</t>
  </si>
  <si>
    <t>0</t>
  </si>
  <si>
    <t>КУЛЬТУРА, КИНЕМАТОГРАФИЯ</t>
  </si>
  <si>
    <t>91</t>
  </si>
  <si>
    <t>Иные межбюджетные трансферты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</si>
  <si>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</si>
  <si>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99</t>
  </si>
  <si>
    <t>Закупка товаров, работ, услуг в целях капитального ремонта государствнного (муниципального) имущества</t>
  </si>
  <si>
    <t>07</t>
  </si>
  <si>
    <t>Дорожное хозяйство</t>
  </si>
  <si>
    <t>Дорожное хозяйство (дорожные фонды)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</si>
  <si>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</si>
  <si>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</si>
  <si>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первичного воинского учета на территориях, где отсутствуют военные комиссариаты</t>
  </si>
  <si>
    <t>4</t>
  </si>
  <si>
    <t>16</t>
  </si>
  <si>
    <t>Выполнение других обязательств</t>
  </si>
  <si>
    <t>Реализация государственных функций, связанных с общегосударственным управлением</t>
  </si>
  <si>
    <t>Резервные средства</t>
  </si>
  <si>
    <t>Резервные фонды местных администраций</t>
  </si>
  <si>
    <t>Резервные фонды</t>
  </si>
  <si>
    <t>92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</si>
  <si>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</si>
  <si>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</si>
  <si>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</si>
  <si>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</si>
  <si>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</si>
  <si>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</si>
  <si>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</si>
  <si>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Руководство и управление в сфере установленных функций органов </t>
  </si>
  <si>
    <t>КВР</t>
  </si>
  <si>
    <t>КЦСР</t>
  </si>
  <si>
    <t>ПР</t>
  </si>
  <si>
    <t>РЗ</t>
  </si>
  <si>
    <t>ГРБС</t>
  </si>
  <si>
    <t>Наименование</t>
  </si>
  <si>
    <t>ИТОГО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</si>
  <si>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</si>
  <si>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Наименование передаваемого полномочия</t>
  </si>
  <si>
    <t>Всего бюджетных ассигнований</t>
  </si>
  <si>
    <t>Распределение бюджетных ассигнований</t>
  </si>
  <si>
    <t>Всего доходов</t>
  </si>
  <si>
    <t>Доходы от уплаты акцизов на прямогонный бензин</t>
  </si>
  <si>
    <t>Доходы от уплаты акцизов на автомобильный бензин</t>
  </si>
  <si>
    <t>Доходы от уплаты акцизов на моторные масла для дизельных и (или) карбюраторных (инжекторных) двигателей</t>
  </si>
  <si>
    <t>Доходы</t>
  </si>
  <si>
    <t>Код бюджетной классификации</t>
  </si>
  <si>
    <t>(приложение 6)</t>
  </si>
  <si>
    <t>1 11  09045 10 0000 120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</si>
  <si>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</si>
  <si>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Уплата иных платежей</t>
  </si>
  <si>
    <t>802 04 09 07 1 2030 244 000</t>
  </si>
  <si>
    <t>Увеличение прочих остатков денежных средств  бюджетов сельских поселений</t>
  </si>
  <si>
    <t>из них:</t>
  </si>
  <si>
    <t>в том числе:</t>
  </si>
  <si>
    <t xml:space="preserve">ИСТОЧНИКИ ФИНАНСИРОВАНИЯ ДЕФИЦИТА  БЮДЖЕТА ПОСЕЛЕНИЯ, ВСЕГО                                               </t>
  </si>
  <si>
    <t>Источники внутреннего финансирования бюджета поселения</t>
  </si>
  <si>
    <t>000</t>
  </si>
  <si>
    <t>(приложение 4)</t>
  </si>
  <si>
    <t>(приложение № 5)</t>
  </si>
  <si>
    <t>Межбюджетные трансферты, передаваемые на осуществление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</t>
  </si>
  <si>
    <t>(приложение 7)</t>
  </si>
  <si>
    <t>(приложение 8)</t>
  </si>
  <si>
    <t>0001 03 02240 01 0000 110</t>
  </si>
  <si>
    <t>0001 03 02250 01 0000 110</t>
  </si>
  <si>
    <t>0001 03 02260 01 0000 110</t>
  </si>
  <si>
    <t>финансирования дефицита бюджета поселения за 2016 год</t>
  </si>
  <si>
    <t>по разделам, подразделам,  классификации расходов бюджета поселения за 2016 год</t>
  </si>
  <si>
    <t>Межбюджетные трансферты, передаваемые районному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2016 год</t>
  </si>
  <si>
    <t>сельского поселения Артюшинское по кодам классификации источников финансирования</t>
  </si>
  <si>
    <t xml:space="preserve">Источники внутреннего финансирования дефицита бюджета сельского поселения Артюшинское по кодам групп, подгрупп, статей, видов источников финансирования дефицита бюджета поселения, классификации операций сектора государственного управления, относящихся к источникам финансирования дефицита бюджета поселения за 2016 год </t>
  </si>
  <si>
    <t xml:space="preserve">Доходы бюджета  сельского поселения Артюшинское по кодам классификации доходов бюджета поселения и доходов  бюджета поселения по кодам видов доходов, подвидов доходов, классификации операций сектора государственного управления, относящихся к доходам бюджета поселения за 2016 год </t>
  </si>
  <si>
    <t>Администрация сельского поселения Артюшинское</t>
  </si>
  <si>
    <t>Расходы бюджета  сельского поселения Артюшинское</t>
  </si>
  <si>
    <t xml:space="preserve">Расходы бюджета  сельского поселения Артюшинское по ведомственной структуре расходов бюджета поселения за 2016 год  </t>
  </si>
  <si>
    <t>Межбюджетные трансферты, передаваемые бюджету  сельского поселения Артюшинское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2016 год</t>
  </si>
  <si>
    <t>Объем доходов и распределение бюджетных ассигнований Дорожного фонда                    сельского поселения Артюшинское за 2016 год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</si>
  <si>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</si>
  <si>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</si>
  <si>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2 02 04 999 10 0000 151</t>
  </si>
  <si>
    <t>Прочие межбюджетные трансферты, передаваемые бюджетам сельских поселений</t>
  </si>
  <si>
    <t>Входящий остаток собственных средств на 01.01.2016 г.</t>
  </si>
  <si>
    <t>Межбюджетные трансферты на увеличение бюджетных ассигнований дорожного фонда муниципального района</t>
  </si>
  <si>
    <t>Обеспечение деятельности органов государственной власти субъектов Российской Федерации и органов местного самоуправления</t>
  </si>
  <si>
    <t>00</t>
  </si>
  <si>
    <t>00000</t>
  </si>
  <si>
    <t>Расходы на выплаты персоналу государственных (муниципальных) органов и органов местного самоуправления</t>
  </si>
  <si>
    <t>00180</t>
  </si>
  <si>
    <t>Фонд оплаты труда государственных (муниципальных) органов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</si>
  <si>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</si>
  <si>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Центральный аппарат</t>
  </si>
  <si>
    <t>00190</t>
  </si>
  <si>
    <t>Расходы на обеспечение функций государственных (муниципальных) органов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</si>
  <si>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</si>
  <si>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Фонд оплаты труда государственных (муниципальных) органов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</t>
  </si>
  <si>
    <t>74030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</si>
  <si>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 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
</t>
  </si>
  <si>
    <t>Закупка товаров, работ, услуг в сфере информационно-коммуникационных технологий</t>
  </si>
  <si>
    <t xml:space="preserve">Прочая закупка товаров, работ и услуг для обеспечения государственных (муниципальных) нужд  </t>
  </si>
  <si>
    <t>Мероприятия по благоустройству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</t>
  </si>
  <si>
    <t xml:space="preserve">Прочая закупка товаров, работ и услуг для обеспечения государственных (муниципальных) нужд </t>
  </si>
  <si>
    <t>Уплата прочих налогов, сборов</t>
  </si>
  <si>
    <t>20000</t>
  </si>
  <si>
    <t>20010</t>
  </si>
  <si>
    <t>20040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</si>
  <si>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</si>
  <si>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20060</t>
  </si>
  <si>
    <t>20080</t>
  </si>
  <si>
    <t>71</t>
  </si>
  <si>
    <t>00010</t>
  </si>
  <si>
    <t>00020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</si>
  <si>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</si>
  <si>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02</t>
  </si>
  <si>
    <t>72140</t>
  </si>
  <si>
    <t>20020</t>
  </si>
  <si>
    <t>Обеспечение деятельности органов государственной (муниципальной) власти и органов местного самоуправления</t>
  </si>
  <si>
    <t>87</t>
  </si>
  <si>
    <t>51180</t>
  </si>
  <si>
    <t>Мероприятия, связанные с обеспечением национальной безопасности и правоохранительной деятельности</t>
  </si>
  <si>
    <t>93</t>
  </si>
  <si>
    <t>00120</t>
  </si>
  <si>
    <t>96</t>
  </si>
  <si>
    <t>20300</t>
  </si>
  <si>
    <t>Неисполненные обязательства в области дорожного хозяйства за счет бюджетных ассигнований дорожного фонда</t>
  </si>
  <si>
    <t>Обязательства в области дорожного хозяйства за счет бюджетных ассигнований дорожного фонда, полученные в прошлом периоде</t>
  </si>
  <si>
    <t>21300</t>
  </si>
  <si>
    <t>94</t>
  </si>
  <si>
    <t>Мероприятия в области жилищного хозяйства</t>
  </si>
  <si>
    <t>00220</t>
  </si>
  <si>
    <t>Выполнение переданных полномочий в части содержания муниципального жилищного фонда</t>
  </si>
  <si>
    <t>Выполнение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</si>
  <si>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00140</t>
  </si>
  <si>
    <t>Прочая закупка товаров, работ и услуг для государственных (муниципальных) нужд</t>
  </si>
  <si>
    <t>Поддержка коммунального хозяйства</t>
  </si>
  <si>
    <t>95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</si>
  <si>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</si>
  <si>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Уличное освещение</t>
  </si>
  <si>
    <t>Организация и содержание мест захоронения</t>
  </si>
  <si>
    <t>00040</t>
  </si>
  <si>
    <t>Прочие мероприятия по благоустройству городских округов и поселений</t>
  </si>
  <si>
    <t>00060</t>
  </si>
  <si>
    <t>Мероприятия по благоустройству в рамках  реализации проекта "Народный бюджет"</t>
  </si>
  <si>
    <t>S2270</t>
  </si>
  <si>
    <t/>
  </si>
  <si>
    <t>20090</t>
  </si>
  <si>
    <t>89</t>
  </si>
  <si>
    <t>Межбюджетные трансферты, передаваемые на осуществление полномочий в части реализации мероприятий по обеспечению жителей услугами учреждений культуры</t>
  </si>
  <si>
    <t>20100</t>
  </si>
  <si>
    <t>Доплата к пенсии муниципальным служащим</t>
  </si>
  <si>
    <t>00160</t>
  </si>
  <si>
    <t>Социальное обеспечение населения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</si>
  <si>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</si>
  <si>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88</t>
  </si>
  <si>
    <t>00080</t>
  </si>
  <si>
    <t>Неисполненные обязательства в области дорожного хозяйствыа за счет бюджетных ассигнований дорожного фонда</t>
  </si>
  <si>
    <t>802 04 09 0700020300 240</t>
  </si>
  <si>
    <t>802 04 09 0700021300 540</t>
  </si>
  <si>
    <t>от 26.04.2017 № 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</si>
</sst>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0"/>
    <numFmt numFmtId="175" formatCode="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4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Times New Roman"/>
      <family val="1"/>
    </font>
    <font>
      <sz val="12"/>
      <color indexed="12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 Cyr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170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49" fontId="2" fillId="29" borderId="3">
      <alignment horizontal="left" vertical="top"/>
      <protection/>
    </xf>
    <xf numFmtId="49" fontId="3" fillId="0" borderId="3">
      <alignment horizontal="left" vertical="top"/>
      <protection/>
    </xf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4" fillId="0" borderId="0">
      <alignment horizontal="left" vertical="top"/>
      <protection/>
    </xf>
    <xf numFmtId="0" fontId="63" fillId="0" borderId="7" applyNumberFormat="0" applyFill="0" applyAlignment="0" applyProtection="0"/>
    <xf numFmtId="0" fontId="64" fillId="35" borderId="8" applyNumberFormat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30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67" fillId="0" borderId="0" applyNumberFormat="0" applyFill="0" applyBorder="0" applyAlignment="0" applyProtection="0"/>
    <xf numFmtId="0" fontId="68" fillId="37" borderId="0" applyNumberFormat="0" applyBorder="0" applyAlignment="0" applyProtection="0"/>
    <xf numFmtId="0" fontId="69" fillId="0" borderId="0" applyNumberFormat="0" applyFill="0" applyBorder="0" applyAlignment="0" applyProtection="0"/>
    <xf numFmtId="0" fontId="54" fillId="38" borderId="10" applyNumberFormat="0" applyFont="0" applyAlignment="0" applyProtection="0"/>
    <xf numFmtId="9" fontId="54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72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 horizontal="right"/>
    </xf>
    <xf numFmtId="0" fontId="76" fillId="0" borderId="0" xfId="0" applyFont="1" applyAlignment="1">
      <alignment wrapText="1"/>
    </xf>
    <xf numFmtId="0" fontId="0" fillId="0" borderId="0" xfId="0" applyAlignment="1">
      <alignment wrapText="1"/>
    </xf>
    <xf numFmtId="0" fontId="74" fillId="0" borderId="12" xfId="0" applyFont="1" applyBorder="1" applyAlignment="1">
      <alignment vertical="center" wrapText="1"/>
    </xf>
    <xf numFmtId="173" fontId="77" fillId="0" borderId="12" xfId="0" applyNumberFormat="1" applyFont="1" applyBorder="1" applyAlignment="1">
      <alignment horizontal="center" vertical="center" wrapText="1"/>
    </xf>
    <xf numFmtId="173" fontId="78" fillId="0" borderId="12" xfId="0" applyNumberFormat="1" applyFont="1" applyBorder="1" applyAlignment="1">
      <alignment horizontal="center" vertical="center" wrapText="1"/>
    </xf>
    <xf numFmtId="173" fontId="78" fillId="41" borderId="12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172" fontId="77" fillId="0" borderId="0" xfId="0" applyNumberFormat="1" applyFont="1" applyBorder="1" applyAlignment="1">
      <alignment horizontal="center" vertical="center" wrapText="1"/>
    </xf>
    <xf numFmtId="0" fontId="78" fillId="41" borderId="12" xfId="0" applyFont="1" applyFill="1" applyBorder="1" applyAlignment="1">
      <alignment horizontal="left" vertical="center" wrapText="1"/>
    </xf>
    <xf numFmtId="0" fontId="78" fillId="41" borderId="12" xfId="0" applyFont="1" applyFill="1" applyBorder="1" applyAlignment="1">
      <alignment horizontal="center" vertical="center" wrapText="1"/>
    </xf>
    <xf numFmtId="172" fontId="78" fillId="0" borderId="0" xfId="0" applyNumberFormat="1" applyFont="1" applyBorder="1" applyAlignment="1">
      <alignment horizontal="center" vertical="center" wrapText="1"/>
    </xf>
    <xf numFmtId="173" fontId="77" fillId="41" borderId="12" xfId="0" applyNumberFormat="1" applyFont="1" applyFill="1" applyBorder="1" applyAlignment="1">
      <alignment horizontal="center" vertical="center" wrapText="1"/>
    </xf>
    <xf numFmtId="0" fontId="77" fillId="41" borderId="12" xfId="0" applyFont="1" applyFill="1" applyBorder="1" applyAlignment="1">
      <alignment horizontal="left" vertical="center" wrapText="1"/>
    </xf>
    <xf numFmtId="0" fontId="77" fillId="41" borderId="12" xfId="0" applyFont="1" applyFill="1" applyBorder="1" applyAlignment="1">
      <alignment horizontal="center" vertical="center" wrapText="1"/>
    </xf>
    <xf numFmtId="0" fontId="79" fillId="41" borderId="0" xfId="0" applyFont="1" applyFill="1" applyAlignment="1">
      <alignment/>
    </xf>
    <xf numFmtId="172" fontId="78" fillId="41" borderId="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41" borderId="0" xfId="0" applyFont="1" applyFill="1" applyAlignment="1">
      <alignment/>
    </xf>
    <xf numFmtId="172" fontId="77" fillId="41" borderId="0" xfId="0" applyNumberFormat="1" applyFont="1" applyFill="1" applyBorder="1" applyAlignment="1">
      <alignment horizontal="center" vertical="center" wrapText="1"/>
    </xf>
    <xf numFmtId="0" fontId="73" fillId="41" borderId="12" xfId="0" applyFont="1" applyFill="1" applyBorder="1" applyAlignment="1">
      <alignment horizontal="left" vertical="center" wrapText="1"/>
    </xf>
    <xf numFmtId="0" fontId="73" fillId="41" borderId="12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4" fontId="78" fillId="41" borderId="12" xfId="0" applyNumberFormat="1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/>
    </xf>
    <xf numFmtId="172" fontId="77" fillId="0" borderId="0" xfId="0" applyNumberFormat="1" applyFont="1" applyBorder="1" applyAlignment="1">
      <alignment horizontal="center" vertical="top" wrapText="1"/>
    </xf>
    <xf numFmtId="173" fontId="77" fillId="41" borderId="12" xfId="0" applyNumberFormat="1" applyFont="1" applyFill="1" applyBorder="1" applyAlignment="1">
      <alignment horizontal="center" vertical="top" wrapText="1"/>
    </xf>
    <xf numFmtId="0" fontId="77" fillId="0" borderId="12" xfId="0" applyFont="1" applyBorder="1" applyAlignment="1">
      <alignment horizontal="left" vertical="top" wrapText="1"/>
    </xf>
    <xf numFmtId="0" fontId="7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" fillId="0" borderId="0" xfId="66" applyFont="1">
      <alignment/>
      <protection/>
    </xf>
    <xf numFmtId="172" fontId="7" fillId="0" borderId="0" xfId="66" applyNumberFormat="1" applyFont="1">
      <alignment/>
      <protection/>
    </xf>
    <xf numFmtId="172" fontId="7" fillId="0" borderId="0" xfId="66" applyNumberFormat="1" applyFont="1" applyAlignment="1">
      <alignment horizontal="right"/>
      <protection/>
    </xf>
    <xf numFmtId="0" fontId="5" fillId="0" borderId="0" xfId="66" applyFont="1">
      <alignment/>
      <protection/>
    </xf>
    <xf numFmtId="172" fontId="8" fillId="0" borderId="0" xfId="66" applyNumberFormat="1" applyFont="1" applyBorder="1" applyAlignment="1">
      <alignment horizontal="right" vertical="center" wrapText="1"/>
      <protection/>
    </xf>
    <xf numFmtId="0" fontId="9" fillId="0" borderId="0" xfId="66" applyFont="1" applyBorder="1" applyAlignment="1">
      <alignment horizontal="center" vertical="center" wrapText="1"/>
      <protection/>
    </xf>
    <xf numFmtId="0" fontId="8" fillId="0" borderId="0" xfId="66" applyFont="1" applyBorder="1" applyAlignment="1">
      <alignment horizontal="left" wrapText="1"/>
      <protection/>
    </xf>
    <xf numFmtId="173" fontId="8" fillId="0" borderId="12" xfId="66" applyNumberFormat="1" applyFont="1" applyBorder="1" applyAlignment="1">
      <alignment horizontal="center" vertical="center" wrapText="1"/>
      <protection/>
    </xf>
    <xf numFmtId="173" fontId="8" fillId="41" borderId="12" xfId="66" applyNumberFormat="1" applyFont="1" applyFill="1" applyBorder="1" applyAlignment="1">
      <alignment horizontal="center" vertical="center" wrapText="1"/>
      <protection/>
    </xf>
    <xf numFmtId="0" fontId="9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left" wrapText="1"/>
      <protection/>
    </xf>
    <xf numFmtId="173" fontId="9" fillId="0" borderId="12" xfId="66" applyNumberFormat="1" applyFont="1" applyBorder="1" applyAlignment="1">
      <alignment horizontal="center" vertical="center" wrapText="1"/>
      <protection/>
    </xf>
    <xf numFmtId="173" fontId="9" fillId="41" borderId="12" xfId="66" applyNumberFormat="1" applyFont="1" applyFill="1" applyBorder="1" applyAlignment="1" applyProtection="1">
      <alignment horizontal="center" vertical="center"/>
      <protection hidden="1"/>
    </xf>
    <xf numFmtId="174" fontId="9" fillId="0" borderId="12" xfId="66" applyNumberFormat="1" applyFont="1" applyFill="1" applyBorder="1" applyAlignment="1" applyProtection="1">
      <alignment horizontal="center" vertical="center"/>
      <protection hidden="1"/>
    </xf>
    <xf numFmtId="0" fontId="9" fillId="0" borderId="12" xfId="66" applyFont="1" applyBorder="1" applyAlignment="1">
      <alignment vertical="top" wrapText="1"/>
      <protection/>
    </xf>
    <xf numFmtId="173" fontId="8" fillId="41" borderId="12" xfId="66" applyNumberFormat="1" applyFont="1" applyFill="1" applyBorder="1" applyAlignment="1" applyProtection="1">
      <alignment horizontal="center" vertical="center"/>
      <protection hidden="1"/>
    </xf>
    <xf numFmtId="174" fontId="8" fillId="0" borderId="12" xfId="66" applyNumberFormat="1" applyFont="1" applyFill="1" applyBorder="1" applyAlignment="1" applyProtection="1">
      <alignment horizontal="center" vertical="center"/>
      <protection hidden="1"/>
    </xf>
    <xf numFmtId="0" fontId="8" fillId="0" borderId="12" xfId="66" applyFont="1" applyBorder="1" applyAlignment="1">
      <alignment vertical="top" wrapText="1"/>
      <protection/>
    </xf>
    <xf numFmtId="0" fontId="9" fillId="0" borderId="12" xfId="66" applyFont="1" applyBorder="1" applyAlignment="1">
      <alignment horizontal="left" wrapText="1"/>
      <protection/>
    </xf>
    <xf numFmtId="173" fontId="9" fillId="41" borderId="12" xfId="66" applyNumberFormat="1" applyFont="1" applyFill="1" applyBorder="1" applyAlignment="1">
      <alignment horizontal="center" vertical="center" wrapText="1"/>
      <protection/>
    </xf>
    <xf numFmtId="174" fontId="9" fillId="41" borderId="12" xfId="66" applyNumberFormat="1" applyFont="1" applyFill="1" applyBorder="1" applyAlignment="1" applyProtection="1">
      <alignment horizontal="center" vertical="center"/>
      <protection hidden="1"/>
    </xf>
    <xf numFmtId="0" fontId="9" fillId="41" borderId="12" xfId="66" applyFont="1" applyFill="1" applyBorder="1" applyAlignment="1">
      <alignment horizontal="left" wrapText="1"/>
      <protection/>
    </xf>
    <xf numFmtId="174" fontId="8" fillId="41" borderId="12" xfId="66" applyNumberFormat="1" applyFont="1" applyFill="1" applyBorder="1" applyAlignment="1" applyProtection="1">
      <alignment horizontal="center" vertical="center"/>
      <protection hidden="1"/>
    </xf>
    <xf numFmtId="0" fontId="8" fillId="41" borderId="12" xfId="66" applyFont="1" applyFill="1" applyBorder="1" applyAlignment="1">
      <alignment horizontal="left" wrapText="1"/>
      <protection/>
    </xf>
    <xf numFmtId="0" fontId="9" fillId="0" borderId="12" xfId="66" applyFont="1" applyBorder="1" applyAlignment="1">
      <alignment horizontal="justify" vertical="top" wrapText="1"/>
      <protection/>
    </xf>
    <xf numFmtId="0" fontId="9" fillId="0" borderId="12" xfId="66" applyFont="1" applyFill="1" applyBorder="1" applyAlignment="1">
      <alignment horizontal="left" vertical="top" wrapText="1"/>
      <protection/>
    </xf>
    <xf numFmtId="173" fontId="8" fillId="0" borderId="12" xfId="66" applyNumberFormat="1" applyFont="1" applyFill="1" applyBorder="1" applyAlignment="1" applyProtection="1">
      <alignment horizontal="center" vertical="center"/>
      <protection hidden="1"/>
    </xf>
    <xf numFmtId="0" fontId="8" fillId="0" borderId="12" xfId="66" applyNumberFormat="1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wrapText="1"/>
      <protection/>
    </xf>
    <xf numFmtId="172" fontId="8" fillId="0" borderId="12" xfId="66" applyNumberFormat="1" applyFont="1" applyBorder="1" applyAlignment="1">
      <alignment horizontal="center" vertical="center" wrapText="1"/>
      <protection/>
    </xf>
    <xf numFmtId="0" fontId="10" fillId="0" borderId="0" xfId="66" applyFont="1" applyAlignment="1">
      <alignment/>
      <protection/>
    </xf>
    <xf numFmtId="173" fontId="9" fillId="0" borderId="0" xfId="66" applyNumberFormat="1" applyFont="1" applyFill="1" applyBorder="1" applyAlignment="1" applyProtection="1">
      <alignment horizontal="right"/>
      <protection hidden="1"/>
    </xf>
    <xf numFmtId="0" fontId="8" fillId="0" borderId="0" xfId="66" applyFont="1" applyBorder="1" applyAlignment="1">
      <alignment horizontal="center" vertical="center"/>
      <protection/>
    </xf>
    <xf numFmtId="0" fontId="13" fillId="0" borderId="0" xfId="66" applyFont="1">
      <alignment/>
      <protection/>
    </xf>
    <xf numFmtId="172" fontId="13" fillId="0" borderId="0" xfId="66" applyNumberFormat="1" applyFont="1" applyFill="1" applyBorder="1" applyAlignment="1">
      <alignment/>
      <protection/>
    </xf>
    <xf numFmtId="0" fontId="13" fillId="0" borderId="0" xfId="66" applyFont="1" applyFill="1" applyBorder="1" applyAlignment="1">
      <alignment/>
      <protection/>
    </xf>
    <xf numFmtId="0" fontId="5" fillId="0" borderId="0" xfId="66">
      <alignment/>
      <protection/>
    </xf>
    <xf numFmtId="0" fontId="79" fillId="0" borderId="0" xfId="66" applyFont="1">
      <alignment/>
      <protection/>
    </xf>
    <xf numFmtId="0" fontId="5" fillId="0" borderId="0" xfId="66" applyAlignment="1">
      <alignment/>
      <protection/>
    </xf>
    <xf numFmtId="0" fontId="78" fillId="0" borderId="0" xfId="66" applyFont="1">
      <alignment/>
      <protection/>
    </xf>
    <xf numFmtId="0" fontId="14" fillId="0" borderId="0" xfId="66" applyFont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Border="1">
      <alignment/>
      <protection/>
    </xf>
    <xf numFmtId="0" fontId="16" fillId="0" borderId="0" xfId="66" applyFont="1">
      <alignment/>
      <protection/>
    </xf>
    <xf numFmtId="0" fontId="17" fillId="0" borderId="0" xfId="66" applyFont="1" applyFill="1">
      <alignment/>
      <protection/>
    </xf>
    <xf numFmtId="0" fontId="18" fillId="0" borderId="0" xfId="66" applyFont="1" applyFill="1">
      <alignment/>
      <protection/>
    </xf>
    <xf numFmtId="0" fontId="10" fillId="0" borderId="0" xfId="66" applyFont="1">
      <alignment/>
      <protection/>
    </xf>
    <xf numFmtId="0" fontId="19" fillId="0" borderId="0" xfId="66" applyFont="1">
      <alignment/>
      <protection/>
    </xf>
    <xf numFmtId="0" fontId="5" fillId="0" borderId="0" xfId="66" applyFill="1">
      <alignment/>
      <protection/>
    </xf>
    <xf numFmtId="0" fontId="10" fillId="0" borderId="0" xfId="66" applyFont="1" applyFill="1">
      <alignment/>
      <protection/>
    </xf>
    <xf numFmtId="0" fontId="18" fillId="0" borderId="0" xfId="66" applyFont="1">
      <alignment/>
      <protection/>
    </xf>
    <xf numFmtId="0" fontId="17" fillId="0" borderId="0" xfId="66" applyFont="1">
      <alignment/>
      <protection/>
    </xf>
    <xf numFmtId="0" fontId="14" fillId="41" borderId="12" xfId="66" applyFont="1" applyFill="1" applyBorder="1" applyAlignment="1">
      <alignment horizontal="left" vertical="top" wrapText="1"/>
      <protection/>
    </xf>
    <xf numFmtId="0" fontId="12" fillId="41" borderId="12" xfId="66" applyFont="1" applyFill="1" applyBorder="1" applyAlignment="1">
      <alignment horizontal="center"/>
      <protection/>
    </xf>
    <xf numFmtId="0" fontId="12" fillId="41" borderId="12" xfId="66" applyFont="1" applyFill="1" applyBorder="1" applyAlignment="1">
      <alignment horizontal="left" vertical="top" wrapText="1"/>
      <protection/>
    </xf>
    <xf numFmtId="0" fontId="21" fillId="0" borderId="0" xfId="66" applyFont="1">
      <alignment/>
      <protection/>
    </xf>
    <xf numFmtId="0" fontId="21" fillId="0" borderId="0" xfId="66" applyFont="1" applyFill="1">
      <alignment/>
      <protection/>
    </xf>
    <xf numFmtId="0" fontId="20" fillId="0" borderId="0" xfId="66" applyFont="1" applyFill="1" applyBorder="1" applyProtection="1">
      <alignment/>
      <protection hidden="1"/>
    </xf>
    <xf numFmtId="49" fontId="20" fillId="0" borderId="0" xfId="66" applyNumberFormat="1" applyFont="1" applyFill="1" applyBorder="1" applyProtection="1">
      <alignment/>
      <protection hidden="1"/>
    </xf>
    <xf numFmtId="49" fontId="20" fillId="0" borderId="0" xfId="66" applyNumberFormat="1" applyFont="1" applyFill="1" applyProtection="1">
      <alignment/>
      <protection hidden="1"/>
    </xf>
    <xf numFmtId="0" fontId="20" fillId="0" borderId="0" xfId="66" applyFont="1" applyFill="1" applyProtection="1">
      <alignment/>
      <protection hidden="1"/>
    </xf>
    <xf numFmtId="0" fontId="13" fillId="0" borderId="0" xfId="66" applyFont="1" applyAlignment="1">
      <alignment/>
      <protection/>
    </xf>
    <xf numFmtId="0" fontId="9" fillId="0" borderId="0" xfId="66" applyFont="1" applyFill="1" applyBorder="1">
      <alignment/>
      <protection/>
    </xf>
    <xf numFmtId="0" fontId="9" fillId="0" borderId="0" xfId="66" applyFont="1" applyBorder="1">
      <alignment/>
      <protection/>
    </xf>
    <xf numFmtId="0" fontId="9" fillId="0" borderId="0" xfId="66" applyFont="1">
      <alignment/>
      <protection/>
    </xf>
    <xf numFmtId="0" fontId="9" fillId="0" borderId="0" xfId="66" applyFont="1" applyFill="1" applyAlignment="1">
      <alignment/>
      <protection/>
    </xf>
    <xf numFmtId="0" fontId="13" fillId="0" borderId="0" xfId="66" applyFont="1" applyFill="1" applyAlignment="1">
      <alignment/>
      <protection/>
    </xf>
    <xf numFmtId="0" fontId="13" fillId="0" borderId="0" xfId="66" applyNumberFormat="1" applyFont="1" applyFill="1" applyAlignment="1" applyProtection="1">
      <alignment horizontal="left" vertical="center" wrapText="1"/>
      <protection hidden="1"/>
    </xf>
    <xf numFmtId="0" fontId="54" fillId="0" borderId="0" xfId="69">
      <alignment/>
      <protection/>
    </xf>
    <xf numFmtId="0" fontId="82" fillId="0" borderId="12" xfId="69" applyFont="1" applyBorder="1" applyAlignment="1">
      <alignment horizontal="center" vertical="center" wrapText="1"/>
      <protection/>
    </xf>
    <xf numFmtId="173" fontId="83" fillId="0" borderId="12" xfId="69" applyNumberFormat="1" applyFont="1" applyBorder="1" applyAlignment="1">
      <alignment horizontal="center" vertical="center" wrapText="1"/>
      <protection/>
    </xf>
    <xf numFmtId="0" fontId="83" fillId="0" borderId="12" xfId="69" applyFont="1" applyBorder="1" applyAlignment="1">
      <alignment horizontal="left" vertical="center" wrapText="1"/>
      <protection/>
    </xf>
    <xf numFmtId="0" fontId="78" fillId="0" borderId="0" xfId="66" applyFont="1" applyAlignment="1">
      <alignment wrapText="1"/>
      <protection/>
    </xf>
    <xf numFmtId="0" fontId="78" fillId="0" borderId="0" xfId="66" applyFont="1" applyAlignment="1">
      <alignment horizontal="right"/>
      <protection/>
    </xf>
    <xf numFmtId="0" fontId="20" fillId="0" borderId="0" xfId="66" applyFont="1">
      <alignment/>
      <protection/>
    </xf>
    <xf numFmtId="0" fontId="20" fillId="0" borderId="0" xfId="66" applyFont="1" applyAlignment="1">
      <alignment horizontal="right"/>
      <protection/>
    </xf>
    <xf numFmtId="0" fontId="20" fillId="0" borderId="0" xfId="66" applyFont="1" applyAlignment="1">
      <alignment/>
      <protection/>
    </xf>
    <xf numFmtId="0" fontId="22" fillId="0" borderId="0" xfId="66" applyFont="1" applyAlignment="1">
      <alignment horizontal="right"/>
      <protection/>
    </xf>
    <xf numFmtId="0" fontId="24" fillId="0" borderId="12" xfId="66" applyFont="1" applyBorder="1" applyAlignment="1">
      <alignment horizontal="center" vertical="center" wrapText="1"/>
      <protection/>
    </xf>
    <xf numFmtId="0" fontId="24" fillId="0" borderId="12" xfId="66" applyFont="1" applyBorder="1" applyAlignment="1">
      <alignment horizontal="center" vertical="center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/>
      <protection/>
    </xf>
    <xf numFmtId="0" fontId="13" fillId="0" borderId="12" xfId="66" applyFont="1" applyBorder="1" applyAlignment="1">
      <alignment horizontal="left" vertical="top" wrapText="1"/>
      <protection/>
    </xf>
    <xf numFmtId="172" fontId="13" fillId="0" borderId="12" xfId="66" applyNumberFormat="1" applyFont="1" applyBorder="1" applyAlignment="1">
      <alignment horizontal="center" vertical="center" wrapText="1"/>
      <protection/>
    </xf>
    <xf numFmtId="172" fontId="13" fillId="0" borderId="12" xfId="66" applyNumberFormat="1" applyFont="1" applyBorder="1" applyAlignment="1">
      <alignment horizontal="center" vertical="center"/>
      <protection/>
    </xf>
    <xf numFmtId="2" fontId="13" fillId="0" borderId="12" xfId="66" applyNumberFormat="1" applyFont="1" applyBorder="1" applyAlignment="1">
      <alignment horizontal="center" vertical="center" wrapText="1"/>
      <protection/>
    </xf>
    <xf numFmtId="172" fontId="24" fillId="0" borderId="12" xfId="66" applyNumberFormat="1" applyFont="1" applyFill="1" applyBorder="1" applyAlignment="1">
      <alignment horizontal="center" vertical="center" wrapText="1"/>
      <protection/>
    </xf>
    <xf numFmtId="172" fontId="24" fillId="0" borderId="12" xfId="66" applyNumberFormat="1" applyFont="1" applyBorder="1" applyAlignment="1">
      <alignment horizontal="center" vertical="center"/>
      <protection/>
    </xf>
    <xf numFmtId="172" fontId="24" fillId="0" borderId="12" xfId="66" applyNumberFormat="1" applyFont="1" applyBorder="1" applyAlignment="1">
      <alignment horizontal="center" vertical="center" wrapText="1"/>
      <protection/>
    </xf>
    <xf numFmtId="0" fontId="24" fillId="0" borderId="12" xfId="66" applyFont="1" applyBorder="1" applyAlignment="1">
      <alignment horizontal="left" vertical="center" wrapText="1"/>
      <protection/>
    </xf>
    <xf numFmtId="0" fontId="13" fillId="0" borderId="12" xfId="66" applyFont="1" applyBorder="1" applyAlignment="1">
      <alignment horizontal="left" vertical="center" wrapText="1"/>
      <protection/>
    </xf>
    <xf numFmtId="173" fontId="82" fillId="0" borderId="12" xfId="69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8" fillId="0" borderId="0" xfId="66" applyFont="1" applyAlignment="1">
      <alignment wrapText="1"/>
      <protection/>
    </xf>
    <xf numFmtId="49" fontId="77" fillId="0" borderId="12" xfId="0" applyNumberFormat="1" applyFont="1" applyBorder="1" applyAlignment="1">
      <alignment horizontal="center" vertical="center"/>
    </xf>
    <xf numFmtId="49" fontId="78" fillId="0" borderId="12" xfId="0" applyNumberFormat="1" applyFont="1" applyBorder="1" applyAlignment="1">
      <alignment horizontal="center" vertical="center"/>
    </xf>
    <xf numFmtId="49" fontId="78" fillId="41" borderId="12" xfId="0" applyNumberFormat="1" applyFont="1" applyFill="1" applyBorder="1" applyAlignment="1">
      <alignment horizontal="center" vertical="center"/>
    </xf>
    <xf numFmtId="49" fontId="77" fillId="41" borderId="12" xfId="0" applyNumberFormat="1" applyFont="1" applyFill="1" applyBorder="1" applyAlignment="1">
      <alignment horizontal="center" vertical="center"/>
    </xf>
    <xf numFmtId="0" fontId="9" fillId="0" borderId="12" xfId="71" applyFont="1" applyFill="1" applyBorder="1" applyAlignment="1" applyProtection="1">
      <alignment horizontal="center" vertical="center"/>
      <protection hidden="1"/>
    </xf>
    <xf numFmtId="0" fontId="9" fillId="41" borderId="0" xfId="0" applyNumberFormat="1" applyFont="1" applyFill="1" applyAlignment="1">
      <alignment wrapText="1"/>
    </xf>
    <xf numFmtId="173" fontId="78" fillId="0" borderId="12" xfId="0" applyNumberFormat="1" applyFont="1" applyBorder="1" applyAlignment="1">
      <alignment horizontal="center" vertical="center"/>
    </xf>
    <xf numFmtId="0" fontId="13" fillId="41" borderId="12" xfId="66" applyFont="1" applyFill="1" applyBorder="1" applyAlignment="1">
      <alignment horizontal="center" vertical="center" wrapText="1"/>
      <protection/>
    </xf>
    <xf numFmtId="0" fontId="5" fillId="41" borderId="0" xfId="66" applyFill="1">
      <alignment/>
      <protection/>
    </xf>
    <xf numFmtId="173" fontId="13" fillId="41" borderId="0" xfId="66" applyNumberFormat="1" applyFont="1" applyFill="1" applyBorder="1" applyAlignment="1" applyProtection="1">
      <alignment horizontal="right"/>
      <protection hidden="1"/>
    </xf>
    <xf numFmtId="0" fontId="12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2" fillId="41" borderId="12" xfId="66" applyFont="1" applyFill="1" applyBorder="1" applyAlignment="1">
      <alignment horizontal="center" vertical="center"/>
      <protection/>
    </xf>
    <xf numFmtId="173" fontId="12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4" fillId="41" borderId="12" xfId="66" applyFont="1" applyFill="1" applyBorder="1" applyAlignment="1">
      <alignment horizontal="center" vertical="center"/>
      <protection/>
    </xf>
    <xf numFmtId="49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49" fontId="12" fillId="41" borderId="12" xfId="66" applyNumberFormat="1" applyFont="1" applyFill="1" applyBorder="1" applyAlignment="1">
      <alignment horizontal="center" vertical="center"/>
      <protection/>
    </xf>
    <xf numFmtId="0" fontId="12" fillId="41" borderId="12" xfId="66" applyFont="1" applyFill="1" applyBorder="1" applyAlignment="1">
      <alignment vertical="top" wrapText="1"/>
      <protection/>
    </xf>
    <xf numFmtId="174" fontId="12" fillId="41" borderId="12" xfId="66" applyNumberFormat="1" applyFont="1" applyFill="1" applyBorder="1" applyAlignment="1" applyProtection="1">
      <alignment horizontal="center" vertical="center"/>
      <protection hidden="1"/>
    </xf>
    <xf numFmtId="49" fontId="12" fillId="41" borderId="12" xfId="66" applyNumberFormat="1" applyFont="1" applyFill="1" applyBorder="1" applyAlignment="1" applyProtection="1">
      <alignment horizontal="center" vertical="center"/>
      <protection hidden="1"/>
    </xf>
    <xf numFmtId="175" fontId="12" fillId="41" borderId="12" xfId="66" applyNumberFormat="1" applyFont="1" applyFill="1" applyBorder="1" applyAlignment="1" applyProtection="1">
      <alignment horizontal="center" vertical="center"/>
      <protection hidden="1"/>
    </xf>
    <xf numFmtId="173" fontId="12" fillId="41" borderId="12" xfId="66" applyNumberFormat="1" applyFont="1" applyFill="1" applyBorder="1" applyAlignment="1" applyProtection="1">
      <alignment horizontal="center" vertical="center"/>
      <protection hidden="1"/>
    </xf>
    <xf numFmtId="174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NumberFormat="1" applyFont="1" applyFill="1" applyBorder="1" applyAlignment="1" applyProtection="1">
      <alignment horizontal="center" vertical="center"/>
      <protection hidden="1"/>
    </xf>
    <xf numFmtId="49" fontId="14" fillId="41" borderId="12" xfId="66" applyNumberFormat="1" applyFont="1" applyFill="1" applyBorder="1" applyAlignment="1" applyProtection="1">
      <alignment horizontal="center" vertical="center"/>
      <protection hidden="1"/>
    </xf>
    <xf numFmtId="175" fontId="14" fillId="41" borderId="12" xfId="66" applyNumberFormat="1" applyFont="1" applyFill="1" applyBorder="1" applyAlignment="1" applyProtection="1">
      <alignment horizontal="center" vertical="center"/>
      <protection hidden="1"/>
    </xf>
    <xf numFmtId="173" fontId="14" fillId="41" borderId="12" xfId="66" applyNumberFormat="1" applyFont="1" applyFill="1" applyBorder="1" applyAlignment="1" applyProtection="1">
      <alignment horizontal="center" vertical="center"/>
      <protection hidden="1"/>
    </xf>
    <xf numFmtId="173" fontId="14" fillId="41" borderId="12" xfId="66" applyNumberFormat="1" applyFont="1" applyFill="1" applyBorder="1" applyAlignment="1">
      <alignment horizontal="center" vertical="center"/>
      <protection/>
    </xf>
    <xf numFmtId="0" fontId="14" fillId="41" borderId="12" xfId="66" applyFont="1" applyFill="1" applyBorder="1" applyAlignment="1">
      <alignment horizontal="left" wrapText="1"/>
      <protection/>
    </xf>
    <xf numFmtId="0" fontId="14" fillId="41" borderId="0" xfId="66" applyFont="1" applyFill="1" applyAlignment="1">
      <alignment wrapText="1"/>
      <protection/>
    </xf>
    <xf numFmtId="0" fontId="14" fillId="41" borderId="13" xfId="66" applyFont="1" applyFill="1" applyBorder="1" applyAlignment="1">
      <alignment horizontal="left" vertical="top" wrapText="1"/>
      <protection/>
    </xf>
    <xf numFmtId="0" fontId="14" fillId="41" borderId="13" xfId="66" applyFont="1" applyFill="1" applyBorder="1" applyAlignment="1">
      <alignment horizontal="center" vertical="center"/>
      <protection/>
    </xf>
    <xf numFmtId="174" fontId="14" fillId="41" borderId="13" xfId="66" applyNumberFormat="1" applyFont="1" applyFill="1" applyBorder="1" applyAlignment="1" applyProtection="1">
      <alignment horizontal="center" vertical="center"/>
      <protection hidden="1"/>
    </xf>
    <xf numFmtId="0" fontId="12" fillId="41" borderId="12" xfId="66" applyFont="1" applyFill="1" applyBorder="1" applyAlignment="1">
      <alignment horizontal="justify" vertical="center" wrapText="1"/>
      <protection/>
    </xf>
    <xf numFmtId="0" fontId="12" fillId="41" borderId="13" xfId="66" applyFont="1" applyFill="1" applyBorder="1" applyAlignment="1">
      <alignment horizontal="center" vertical="center"/>
      <protection/>
    </xf>
    <xf numFmtId="174" fontId="12" fillId="41" borderId="13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Font="1" applyFill="1" applyBorder="1" applyAlignment="1">
      <alignment horizontal="justify" vertical="center" wrapText="1"/>
      <protection/>
    </xf>
    <xf numFmtId="0" fontId="14" fillId="41" borderId="14" xfId="66" applyFont="1" applyFill="1" applyBorder="1" applyAlignment="1">
      <alignment horizontal="left" wrapText="1"/>
      <protection/>
    </xf>
    <xf numFmtId="0" fontId="5" fillId="42" borderId="0" xfId="66" applyFill="1">
      <alignment/>
      <protection/>
    </xf>
    <xf numFmtId="0" fontId="14" fillId="41" borderId="14" xfId="66" applyNumberFormat="1" applyFont="1" applyFill="1" applyBorder="1" applyAlignment="1" applyProtection="1">
      <alignment horizontal="left" wrapText="1"/>
      <protection hidden="1"/>
    </xf>
    <xf numFmtId="0" fontId="12" fillId="41" borderId="12" xfId="66" applyFont="1" applyFill="1" applyBorder="1" applyAlignment="1">
      <alignment horizontal="left" wrapText="1"/>
      <protection/>
    </xf>
    <xf numFmtId="173" fontId="12" fillId="41" borderId="12" xfId="66" applyNumberFormat="1" applyFont="1" applyFill="1" applyBorder="1" applyAlignment="1">
      <alignment horizontal="center" vertical="center"/>
      <protection/>
    </xf>
    <xf numFmtId="0" fontId="15" fillId="41" borderId="12" xfId="66" applyFont="1" applyFill="1" applyBorder="1" applyAlignment="1">
      <alignment horizontal="left" vertical="top" wrapText="1"/>
      <protection/>
    </xf>
    <xf numFmtId="0" fontId="15" fillId="41" borderId="12" xfId="66" applyFont="1" applyFill="1" applyBorder="1" applyAlignment="1">
      <alignment horizontal="center" vertical="center"/>
      <protection/>
    </xf>
    <xf numFmtId="174" fontId="15" fillId="41" borderId="12" xfId="66" applyNumberFormat="1" applyFont="1" applyFill="1" applyBorder="1" applyAlignment="1" applyProtection="1">
      <alignment horizontal="center" vertical="center"/>
      <protection hidden="1"/>
    </xf>
    <xf numFmtId="49" fontId="15" fillId="41" borderId="12" xfId="66" applyNumberFormat="1" applyFont="1" applyFill="1" applyBorder="1" applyAlignment="1" applyProtection="1">
      <alignment horizontal="center" vertical="center"/>
      <protection hidden="1"/>
    </xf>
    <xf numFmtId="175" fontId="15" fillId="41" borderId="12" xfId="66" applyNumberFormat="1" applyFont="1" applyFill="1" applyBorder="1" applyAlignment="1" applyProtection="1">
      <alignment horizontal="center" vertical="center"/>
      <protection hidden="1"/>
    </xf>
    <xf numFmtId="173" fontId="15" fillId="41" borderId="12" xfId="66" applyNumberFormat="1" applyFont="1" applyFill="1" applyBorder="1" applyAlignment="1" applyProtection="1">
      <alignment horizontal="center" vertical="center"/>
      <protection hidden="1"/>
    </xf>
    <xf numFmtId="0" fontId="5" fillId="41" borderId="0" xfId="66" applyFont="1" applyFill="1">
      <alignment/>
      <protection/>
    </xf>
    <xf numFmtId="49" fontId="5" fillId="41" borderId="0" xfId="66" applyNumberFormat="1" applyFont="1" applyFill="1">
      <alignment/>
      <protection/>
    </xf>
    <xf numFmtId="0" fontId="5" fillId="41" borderId="0" xfId="66" applyFont="1" applyFill="1" applyBorder="1">
      <alignment/>
      <protection/>
    </xf>
    <xf numFmtId="0" fontId="5" fillId="41" borderId="0" xfId="66" applyFont="1" applyFill="1" applyBorder="1" applyAlignment="1">
      <alignment horizontal="right"/>
      <protection/>
    </xf>
    <xf numFmtId="49" fontId="5" fillId="0" borderId="0" xfId="66" applyNumberFormat="1" applyFont="1">
      <alignment/>
      <protection/>
    </xf>
    <xf numFmtId="173" fontId="11" fillId="41" borderId="0" xfId="66" applyNumberFormat="1" applyFont="1" applyFill="1" applyBorder="1">
      <alignment/>
      <protection/>
    </xf>
    <xf numFmtId="173" fontId="5" fillId="41" borderId="0" xfId="66" applyNumberFormat="1" applyFont="1" applyFill="1" applyBorder="1">
      <alignment/>
      <protection/>
    </xf>
    <xf numFmtId="0" fontId="13" fillId="41" borderId="0" xfId="66" applyFont="1" applyFill="1">
      <alignment/>
      <protection/>
    </xf>
    <xf numFmtId="0" fontId="10" fillId="41" borderId="12" xfId="66" applyFont="1" applyFill="1" applyBorder="1">
      <alignment/>
      <protection/>
    </xf>
    <xf numFmtId="0" fontId="14" fillId="41" borderId="12" xfId="70" applyFont="1" applyFill="1" applyBorder="1" applyAlignment="1">
      <alignment horizontal="left" wrapText="1"/>
      <protection/>
    </xf>
    <xf numFmtId="0" fontId="7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1" fillId="0" borderId="0" xfId="0" applyFont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73" fillId="41" borderId="14" xfId="0" applyFont="1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4" fillId="0" borderId="14" xfId="0" applyFont="1" applyBorder="1" applyAlignment="1">
      <alignment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 wrapText="1"/>
    </xf>
    <xf numFmtId="0" fontId="77" fillId="41" borderId="12" xfId="0" applyFont="1" applyFill="1" applyBorder="1" applyAlignment="1">
      <alignment horizontal="center" vertical="center" wrapText="1"/>
    </xf>
    <xf numFmtId="0" fontId="78" fillId="0" borderId="0" xfId="66" applyFont="1" applyAlignment="1">
      <alignment wrapText="1"/>
      <protection/>
    </xf>
    <xf numFmtId="0" fontId="5" fillId="0" borderId="0" xfId="66" applyAlignment="1">
      <alignment/>
      <protection/>
    </xf>
    <xf numFmtId="0" fontId="12" fillId="0" borderId="0" xfId="66" applyFont="1" applyAlignment="1">
      <alignment horizontal="center" vertical="center"/>
      <protection/>
    </xf>
    <xf numFmtId="0" fontId="11" fillId="0" borderId="0" xfId="66" applyFont="1" applyAlignment="1">
      <alignment horizontal="center" vertical="center"/>
      <protection/>
    </xf>
    <xf numFmtId="0" fontId="11" fillId="0" borderId="0" xfId="66" applyFont="1" applyAlignment="1">
      <alignment/>
      <protection/>
    </xf>
    <xf numFmtId="0" fontId="12" fillId="0" borderId="0" xfId="66" applyFont="1" applyBorder="1" applyAlignment="1">
      <alignment horizontal="center" vertical="center"/>
      <protection/>
    </xf>
    <xf numFmtId="0" fontId="13" fillId="0" borderId="0" xfId="66" applyFont="1" applyAlignment="1">
      <alignment/>
      <protection/>
    </xf>
    <xf numFmtId="0" fontId="13" fillId="0" borderId="0" xfId="66" applyFont="1" applyFill="1" applyBorder="1" applyAlignment="1">
      <alignment/>
      <protection/>
    </xf>
    <xf numFmtId="49" fontId="12" fillId="41" borderId="12" xfId="66" applyNumberFormat="1" applyFont="1" applyFill="1" applyBorder="1" applyAlignment="1" applyProtection="1">
      <alignment horizontal="center" vertical="center" wrapText="1"/>
      <protection hidden="1"/>
    </xf>
    <xf numFmtId="49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6" applyFont="1" applyFill="1" applyAlignment="1">
      <alignment/>
      <protection/>
    </xf>
    <xf numFmtId="0" fontId="9" fillId="0" borderId="0" xfId="66" applyFont="1" applyAlignment="1">
      <alignment/>
      <protection/>
    </xf>
    <xf numFmtId="0" fontId="12" fillId="0" borderId="0" xfId="66" applyNumberFormat="1" applyFont="1" applyFill="1" applyAlignment="1" applyProtection="1">
      <alignment horizontal="center" vertical="center" wrapText="1"/>
      <protection hidden="1"/>
    </xf>
    <xf numFmtId="0" fontId="23" fillId="0" borderId="0" xfId="66" applyFont="1" applyAlignment="1">
      <alignment horizontal="center" vertical="center" wrapText="1"/>
      <protection/>
    </xf>
    <xf numFmtId="0" fontId="5" fillId="0" borderId="0" xfId="66" applyAlignment="1">
      <alignment horizontal="center" vertical="center" wrapText="1"/>
      <protection/>
    </xf>
    <xf numFmtId="0" fontId="0" fillId="0" borderId="0" xfId="0" applyAlignment="1">
      <alignment/>
    </xf>
    <xf numFmtId="0" fontId="82" fillId="0" borderId="0" xfId="69" applyFont="1" applyAlignment="1">
      <alignment horizontal="center" vertical="center" wrapText="1"/>
      <protection/>
    </xf>
    <xf numFmtId="0" fontId="83" fillId="0" borderId="0" xfId="69" applyFont="1" applyAlignment="1">
      <alignment wrapText="1"/>
      <protection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Alignment="1">
      <alignment horizontal="center"/>
      <protection/>
    </xf>
    <xf numFmtId="0" fontId="24" fillId="0" borderId="14" xfId="66" applyFont="1" applyBorder="1" applyAlignment="1">
      <alignment horizontal="center" vertical="center" wrapText="1"/>
      <protection/>
    </xf>
    <xf numFmtId="0" fontId="24" fillId="0" borderId="23" xfId="66" applyFont="1" applyBorder="1" applyAlignment="1">
      <alignment horizontal="center" vertical="center" wrapText="1"/>
      <protection/>
    </xf>
    <xf numFmtId="0" fontId="25" fillId="0" borderId="15" xfId="66" applyFont="1" applyBorder="1" applyAlignment="1">
      <alignment horizontal="center" vertical="center"/>
      <protection/>
    </xf>
    <xf numFmtId="0" fontId="25" fillId="0" borderId="15" xfId="66" applyFont="1" applyBorder="1" applyAlignment="1">
      <alignment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_Приложение 1 объем доходов декабрь" xfId="68"/>
    <cellStyle name="Обычный 3" xfId="69"/>
    <cellStyle name="Обычный 4" xfId="70"/>
    <cellStyle name="Обычный_tmp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[печать]" xfId="75"/>
    <cellStyle name="Отдельная ячейка-результат" xfId="76"/>
    <cellStyle name="Отдельная ячейка-результат [печать]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ойства элементов измерения" xfId="83"/>
    <cellStyle name="Свойства элементов измерения [печать]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  <cellStyle name="Элементы осей" xfId="90"/>
    <cellStyle name="Элементы осей [печать]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2"/>
  <sheetViews>
    <sheetView tabSelected="1" view="pageBreakPreview" zoomScale="110" zoomScaleSheetLayoutView="110" zoomScalePageLayoutView="0" workbookViewId="0" topLeftCell="A1">
      <selection activeCell="D4" sqref="D4:F4"/>
    </sheetView>
  </sheetViews>
  <sheetFormatPr defaultColWidth="9.00390625" defaultRowHeight="12.75"/>
  <cols>
    <col min="1" max="1" width="30.125" style="0" customWidth="1"/>
    <col min="2" max="2" width="10.375" style="0" customWidth="1"/>
    <col min="3" max="3" width="24.375" style="0" customWidth="1"/>
    <col min="4" max="4" width="12.00390625" style="0" customWidth="1"/>
    <col min="5" max="5" width="12.125" style="0" customWidth="1"/>
  </cols>
  <sheetData>
    <row r="1" spans="4:6" ht="12.75">
      <c r="D1" s="194" t="s">
        <v>5</v>
      </c>
      <c r="E1" s="195"/>
      <c r="F1" s="195"/>
    </row>
    <row r="2" spans="4:6" ht="12.75">
      <c r="D2" s="194" t="s">
        <v>6</v>
      </c>
      <c r="E2" s="195"/>
      <c r="F2" s="195"/>
    </row>
    <row r="3" spans="4:6" ht="12.75">
      <c r="D3" s="194" t="s">
        <v>273</v>
      </c>
      <c r="E3" s="195"/>
      <c r="F3" s="195"/>
    </row>
    <row r="4" spans="4:6" ht="12.75">
      <c r="D4" s="194" t="s">
        <v>7</v>
      </c>
      <c r="E4" s="195"/>
      <c r="F4" s="195"/>
    </row>
    <row r="6" spans="1:10" ht="15.75">
      <c r="A6" s="196" t="s">
        <v>8</v>
      </c>
      <c r="B6" s="196"/>
      <c r="C6" s="201"/>
      <c r="D6" s="201"/>
      <c r="E6" s="201"/>
      <c r="F6" s="7"/>
      <c r="G6" s="6"/>
      <c r="H6" s="6"/>
      <c r="I6" s="6"/>
      <c r="J6" s="6"/>
    </row>
    <row r="7" spans="1:10" ht="15.75">
      <c r="A7" s="196" t="s">
        <v>185</v>
      </c>
      <c r="B7" s="196"/>
      <c r="C7" s="201"/>
      <c r="D7" s="201"/>
      <c r="E7" s="201"/>
      <c r="F7" s="7"/>
      <c r="G7" s="6"/>
      <c r="H7" s="6"/>
      <c r="I7" s="6"/>
      <c r="J7" s="6"/>
    </row>
    <row r="8" spans="1:5" ht="12.75" customHeight="1">
      <c r="A8" s="196" t="s">
        <v>182</v>
      </c>
      <c r="B8" s="196"/>
      <c r="C8" s="196"/>
      <c r="D8" s="196"/>
      <c r="E8" s="196"/>
    </row>
    <row r="9" ht="12.75">
      <c r="E9" s="5" t="s">
        <v>4</v>
      </c>
    </row>
    <row r="10" spans="1:5" ht="12.75">
      <c r="A10" s="199" t="s">
        <v>9</v>
      </c>
      <c r="B10" s="197" t="s">
        <v>12</v>
      </c>
      <c r="C10" s="198"/>
      <c r="D10" s="199" t="s">
        <v>11</v>
      </c>
      <c r="E10" s="199" t="s">
        <v>10</v>
      </c>
    </row>
    <row r="11" spans="1:6" ht="129.75" customHeight="1">
      <c r="A11" s="200"/>
      <c r="B11" s="4" t="s">
        <v>13</v>
      </c>
      <c r="C11" s="4" t="s">
        <v>14</v>
      </c>
      <c r="D11" s="200"/>
      <c r="E11" s="200"/>
      <c r="F11" s="1"/>
    </row>
    <row r="12" spans="1:6" ht="14.2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1"/>
    </row>
    <row r="13" spans="1:6" ht="63.75" customHeight="1">
      <c r="A13" s="8" t="s">
        <v>171</v>
      </c>
      <c r="B13" s="8"/>
      <c r="C13" s="4"/>
      <c r="D13" s="9">
        <f>D20+D19</f>
        <v>657.1000000000004</v>
      </c>
      <c r="E13" s="9">
        <f>E19+E20</f>
        <v>222.8000000000011</v>
      </c>
      <c r="F13" s="1"/>
    </row>
    <row r="14" spans="1:6" ht="13.5" customHeight="1">
      <c r="A14" s="3" t="s">
        <v>170</v>
      </c>
      <c r="B14" s="3"/>
      <c r="C14" s="2"/>
      <c r="D14" s="10"/>
      <c r="E14" s="10"/>
      <c r="F14" s="1"/>
    </row>
    <row r="15" spans="1:6" ht="39.75" customHeight="1">
      <c r="A15" s="3" t="s">
        <v>172</v>
      </c>
      <c r="B15" s="3"/>
      <c r="C15" s="2"/>
      <c r="D15" s="10">
        <f>D18</f>
        <v>657.1000000000004</v>
      </c>
      <c r="E15" s="10">
        <f>E18</f>
        <v>222.8000000000011</v>
      </c>
      <c r="F15" s="1"/>
    </row>
    <row r="16" spans="1:6" ht="15.75" customHeight="1">
      <c r="A16" s="3" t="s">
        <v>169</v>
      </c>
      <c r="B16" s="3"/>
      <c r="C16" s="2"/>
      <c r="D16" s="10"/>
      <c r="E16" s="10"/>
      <c r="F16" s="1"/>
    </row>
    <row r="17" spans="1:6" ht="31.5" customHeight="1">
      <c r="A17" s="8" t="s">
        <v>188</v>
      </c>
      <c r="B17" s="4">
        <v>802</v>
      </c>
      <c r="C17" s="4"/>
      <c r="D17" s="9"/>
      <c r="E17" s="9"/>
      <c r="F17" s="1"/>
    </row>
    <row r="18" spans="1:6" ht="34.5" customHeight="1">
      <c r="A18" s="3" t="s">
        <v>3</v>
      </c>
      <c r="B18" s="2">
        <v>802</v>
      </c>
      <c r="C18" s="2" t="s">
        <v>2</v>
      </c>
      <c r="D18" s="10">
        <f>D20+D19</f>
        <v>657.1000000000004</v>
      </c>
      <c r="E18" s="10">
        <f>E20+E19</f>
        <v>222.8000000000011</v>
      </c>
      <c r="F18" s="1"/>
    </row>
    <row r="19" spans="1:6" ht="43.5" customHeight="1">
      <c r="A19" s="3" t="s">
        <v>168</v>
      </c>
      <c r="B19" s="2">
        <v>802</v>
      </c>
      <c r="C19" s="2" t="s">
        <v>15</v>
      </c>
      <c r="D19" s="10">
        <v>-12397.5</v>
      </c>
      <c r="E19" s="10">
        <v>-12438.8</v>
      </c>
      <c r="F19" s="1"/>
    </row>
    <row r="20" spans="1:6" ht="45" customHeight="1">
      <c r="A20" s="3" t="s">
        <v>1</v>
      </c>
      <c r="B20" s="2">
        <v>802</v>
      </c>
      <c r="C20" s="2" t="s">
        <v>0</v>
      </c>
      <c r="D20" s="10">
        <v>13054.6</v>
      </c>
      <c r="E20" s="10">
        <v>12661.6</v>
      </c>
      <c r="F20" s="1"/>
    </row>
    <row r="21" ht="12.75">
      <c r="F21" s="1"/>
    </row>
    <row r="22" ht="12.75">
      <c r="F22" s="1"/>
    </row>
  </sheetData>
  <sheetProtection/>
  <mergeCells count="11">
    <mergeCell ref="A7:E7"/>
    <mergeCell ref="D1:F1"/>
    <mergeCell ref="D2:F2"/>
    <mergeCell ref="D3:F3"/>
    <mergeCell ref="D4:F4"/>
    <mergeCell ref="A8:E8"/>
    <mergeCell ref="B10:C10"/>
    <mergeCell ref="D10:D11"/>
    <mergeCell ref="E10:E11"/>
    <mergeCell ref="A10:A11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view="pageBreakPreview" zoomScale="110" zoomScaleSheetLayoutView="110" zoomScalePageLayoutView="0" workbookViewId="0" topLeftCell="A1">
      <selection activeCell="D4" sqref="D4:F4"/>
    </sheetView>
  </sheetViews>
  <sheetFormatPr defaultColWidth="9.00390625" defaultRowHeight="12.75"/>
  <cols>
    <col min="1" max="1" width="35.125" style="0" customWidth="1"/>
    <col min="2" max="2" width="9.125" style="0" customWidth="1"/>
    <col min="3" max="3" width="19.625" style="0" customWidth="1"/>
    <col min="4" max="4" width="12.00390625" style="0" customWidth="1"/>
    <col min="5" max="5" width="12.125" style="0" customWidth="1"/>
  </cols>
  <sheetData>
    <row r="1" spans="4:6" ht="12.75">
      <c r="D1" s="194" t="s">
        <v>5</v>
      </c>
      <c r="E1" s="195"/>
      <c r="F1" s="195"/>
    </row>
    <row r="2" spans="4:6" ht="12.75">
      <c r="D2" s="194" t="s">
        <v>6</v>
      </c>
      <c r="E2" s="195"/>
      <c r="F2" s="195"/>
    </row>
    <row r="3" spans="4:6" ht="12.75">
      <c r="D3" s="194" t="s">
        <v>273</v>
      </c>
      <c r="E3" s="195"/>
      <c r="F3" s="195"/>
    </row>
    <row r="4" spans="4:6" ht="12.75">
      <c r="D4" s="194" t="s">
        <v>82</v>
      </c>
      <c r="E4" s="195"/>
      <c r="F4" s="195"/>
    </row>
    <row r="6" spans="1:10" ht="79.5" customHeight="1">
      <c r="A6" s="196" t="s">
        <v>186</v>
      </c>
      <c r="B6" s="196"/>
      <c r="C6" s="209"/>
      <c r="D6" s="209"/>
      <c r="E6" s="209"/>
      <c r="F6" s="133"/>
      <c r="G6" s="6"/>
      <c r="H6" s="6"/>
      <c r="I6" s="6"/>
      <c r="J6" s="6"/>
    </row>
    <row r="7" ht="12.75">
      <c r="E7" s="5" t="s">
        <v>4</v>
      </c>
    </row>
    <row r="8" spans="1:5" ht="12.75">
      <c r="A8" s="199" t="s">
        <v>9</v>
      </c>
      <c r="B8" s="197" t="s">
        <v>12</v>
      </c>
      <c r="C8" s="198"/>
      <c r="D8" s="199" t="s">
        <v>11</v>
      </c>
      <c r="E8" s="199" t="s">
        <v>10</v>
      </c>
    </row>
    <row r="9" spans="1:6" ht="129.75" customHeight="1">
      <c r="A9" s="200"/>
      <c r="B9" s="206" t="s">
        <v>14</v>
      </c>
      <c r="C9" s="205"/>
      <c r="D9" s="200"/>
      <c r="E9" s="200"/>
      <c r="F9" s="1"/>
    </row>
    <row r="10" spans="1:6" ht="14.25" customHeight="1">
      <c r="A10" s="4">
        <v>1</v>
      </c>
      <c r="B10" s="206">
        <v>2</v>
      </c>
      <c r="C10" s="205"/>
      <c r="D10" s="4">
        <v>3</v>
      </c>
      <c r="E10" s="4">
        <v>4</v>
      </c>
      <c r="F10" s="1"/>
    </row>
    <row r="11" spans="1:6" ht="63.75" customHeight="1">
      <c r="A11" s="8" t="s">
        <v>171</v>
      </c>
      <c r="B11" s="210"/>
      <c r="C11" s="208"/>
      <c r="D11" s="9">
        <f>D17+D16</f>
        <v>657.1000000000004</v>
      </c>
      <c r="E11" s="9">
        <f>E16+E17</f>
        <v>222.8000000000011</v>
      </c>
      <c r="F11" s="1"/>
    </row>
    <row r="12" spans="1:6" ht="13.5" customHeight="1">
      <c r="A12" s="3" t="s">
        <v>170</v>
      </c>
      <c r="B12" s="207"/>
      <c r="C12" s="208"/>
      <c r="D12" s="10"/>
      <c r="E12" s="10"/>
      <c r="F12" s="1"/>
    </row>
    <row r="13" spans="1:6" ht="28.5" customHeight="1">
      <c r="A13" s="3" t="s">
        <v>172</v>
      </c>
      <c r="B13" s="207"/>
      <c r="C13" s="208"/>
      <c r="D13" s="10">
        <f>D15</f>
        <v>657.1000000000004</v>
      </c>
      <c r="E13" s="10">
        <f>E15</f>
        <v>222.8000000000011</v>
      </c>
      <c r="F13" s="1"/>
    </row>
    <row r="14" spans="1:6" ht="15.75" customHeight="1">
      <c r="A14" s="3" t="s">
        <v>169</v>
      </c>
      <c r="B14" s="207"/>
      <c r="C14" s="208"/>
      <c r="D14" s="10"/>
      <c r="E14" s="10"/>
      <c r="F14" s="1"/>
    </row>
    <row r="15" spans="1:6" ht="34.5" customHeight="1">
      <c r="A15" s="3" t="s">
        <v>3</v>
      </c>
      <c r="B15" s="204" t="s">
        <v>2</v>
      </c>
      <c r="C15" s="205"/>
      <c r="D15" s="10">
        <f>D17+D16</f>
        <v>657.1000000000004</v>
      </c>
      <c r="E15" s="10">
        <f>E17+E16</f>
        <v>222.8000000000011</v>
      </c>
      <c r="F15" s="1"/>
    </row>
    <row r="16" spans="1:6" ht="43.5" customHeight="1">
      <c r="A16" s="3" t="s">
        <v>168</v>
      </c>
      <c r="B16" s="202" t="s">
        <v>15</v>
      </c>
      <c r="C16" s="203"/>
      <c r="D16" s="11">
        <f>'Источники (1)'!D19</f>
        <v>-12397.5</v>
      </c>
      <c r="E16" s="10">
        <f>'Источники (1)'!E19</f>
        <v>-12438.8</v>
      </c>
      <c r="F16" s="1"/>
    </row>
    <row r="17" spans="1:6" ht="45" customHeight="1">
      <c r="A17" s="3" t="s">
        <v>1</v>
      </c>
      <c r="B17" s="204" t="s">
        <v>0</v>
      </c>
      <c r="C17" s="205"/>
      <c r="D17" s="10">
        <f>'Источники (1)'!D20</f>
        <v>13054.6</v>
      </c>
      <c r="E17" s="10">
        <f>'Источники (1)'!E20</f>
        <v>12661.6</v>
      </c>
      <c r="F17" s="1"/>
    </row>
    <row r="18" ht="12.75">
      <c r="F18" s="1"/>
    </row>
    <row r="19" ht="12.75">
      <c r="F19" s="1"/>
    </row>
  </sheetData>
  <sheetProtection/>
  <mergeCells count="18">
    <mergeCell ref="D1:F1"/>
    <mergeCell ref="D2:F2"/>
    <mergeCell ref="D3:F3"/>
    <mergeCell ref="D4:F4"/>
    <mergeCell ref="A6:E6"/>
    <mergeCell ref="B11:C11"/>
    <mergeCell ref="A8:A9"/>
    <mergeCell ref="B8:C8"/>
    <mergeCell ref="D8:D9"/>
    <mergeCell ref="E8:E9"/>
    <mergeCell ref="B16:C16"/>
    <mergeCell ref="B17:C17"/>
    <mergeCell ref="B9:C9"/>
    <mergeCell ref="B10:C10"/>
    <mergeCell ref="B12:C12"/>
    <mergeCell ref="B13:C13"/>
    <mergeCell ref="B14:C14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view="pageBreakPreview" zoomScaleSheetLayoutView="100" zoomScalePageLayoutView="0" workbookViewId="0" topLeftCell="A1">
      <selection activeCell="D4" sqref="D4:F4"/>
    </sheetView>
  </sheetViews>
  <sheetFormatPr defaultColWidth="9.00390625" defaultRowHeight="12.75"/>
  <cols>
    <col min="1" max="1" width="7.875" style="0" customWidth="1"/>
    <col min="2" max="2" width="21.125" style="15" customWidth="1"/>
    <col min="3" max="3" width="40.375" style="15" customWidth="1"/>
    <col min="4" max="4" width="16.25390625" style="15" customWidth="1"/>
    <col min="5" max="5" width="12.375" style="15" customWidth="1"/>
    <col min="6" max="6" width="0.37109375" style="15" customWidth="1"/>
    <col min="7" max="8" width="9.125" style="14" customWidth="1"/>
  </cols>
  <sheetData>
    <row r="1" spans="4:6" ht="15.75">
      <c r="D1" s="194" t="s">
        <v>5</v>
      </c>
      <c r="E1" s="195"/>
      <c r="F1" s="195"/>
    </row>
    <row r="2" spans="4:6" ht="15.75">
      <c r="D2" s="194" t="s">
        <v>6</v>
      </c>
      <c r="E2" s="195"/>
      <c r="F2" s="195"/>
    </row>
    <row r="3" spans="4:6" ht="15.75">
      <c r="D3" s="194" t="s">
        <v>273</v>
      </c>
      <c r="E3" s="195"/>
      <c r="F3" s="195"/>
    </row>
    <row r="4" spans="4:6" ht="15.75">
      <c r="D4" s="194" t="s">
        <v>112</v>
      </c>
      <c r="E4" s="195"/>
      <c r="F4" s="195"/>
    </row>
    <row r="5" spans="4:6" ht="5.25" customHeight="1">
      <c r="D5" s="12"/>
      <c r="E5" s="13"/>
      <c r="F5" s="13"/>
    </row>
    <row r="6" spans="1:6" ht="70.5" customHeight="1">
      <c r="A6" s="196" t="s">
        <v>187</v>
      </c>
      <c r="B6" s="196"/>
      <c r="C6" s="196"/>
      <c r="D6" s="196"/>
      <c r="E6" s="196"/>
      <c r="F6" s="134"/>
    </row>
    <row r="7" ht="11.25" customHeight="1">
      <c r="E7" s="5" t="s">
        <v>4</v>
      </c>
    </row>
    <row r="8" spans="1:6" ht="10.5" customHeight="1">
      <c r="A8" s="212" t="s">
        <v>12</v>
      </c>
      <c r="B8" s="213"/>
      <c r="C8" s="218" t="s">
        <v>81</v>
      </c>
      <c r="D8" s="219" t="s">
        <v>11</v>
      </c>
      <c r="E8" s="219" t="s">
        <v>10</v>
      </c>
      <c r="F8" s="211"/>
    </row>
    <row r="9" spans="1:6" ht="7.5" customHeight="1">
      <c r="A9" s="214"/>
      <c r="B9" s="215"/>
      <c r="C9" s="218"/>
      <c r="D9" s="219"/>
      <c r="E9" s="219"/>
      <c r="F9" s="211"/>
    </row>
    <row r="10" spans="1:6" ht="16.5" customHeight="1">
      <c r="A10" s="216"/>
      <c r="B10" s="217"/>
      <c r="C10" s="218"/>
      <c r="D10" s="219"/>
      <c r="E10" s="219"/>
      <c r="F10" s="211"/>
    </row>
    <row r="11" spans="1:6" ht="55.5" customHeight="1">
      <c r="A11" s="39" t="s">
        <v>80</v>
      </c>
      <c r="B11" s="39" t="s">
        <v>79</v>
      </c>
      <c r="C11" s="218"/>
      <c r="D11" s="219"/>
      <c r="E11" s="219"/>
      <c r="F11" s="38"/>
    </row>
    <row r="12" spans="1:6" ht="16.5" customHeight="1">
      <c r="A12" s="32">
        <v>1</v>
      </c>
      <c r="B12" s="39">
        <v>2</v>
      </c>
      <c r="C12" s="39">
        <v>3</v>
      </c>
      <c r="D12" s="22">
        <v>4</v>
      </c>
      <c r="E12" s="22">
        <v>5</v>
      </c>
      <c r="F12" s="38"/>
    </row>
    <row r="13" spans="1:6" ht="15.75" customHeight="1">
      <c r="A13" s="37"/>
      <c r="B13" s="36"/>
      <c r="C13" s="35" t="s">
        <v>78</v>
      </c>
      <c r="D13" s="34">
        <f>D14+D40</f>
        <v>12397.5</v>
      </c>
      <c r="E13" s="34">
        <f>E14+E40</f>
        <v>12369.800000000001</v>
      </c>
      <c r="F13" s="33"/>
    </row>
    <row r="14" spans="1:6" ht="15.75">
      <c r="A14" s="136" t="s">
        <v>173</v>
      </c>
      <c r="B14" s="22" t="s">
        <v>77</v>
      </c>
      <c r="C14" s="21" t="s">
        <v>76</v>
      </c>
      <c r="D14" s="20">
        <f>D15+D18+D24+D26+D31+D33+D36+D38</f>
        <v>2191.3</v>
      </c>
      <c r="E14" s="20">
        <f>E15+E18+E24+E26+E31+E33+E36+E38</f>
        <v>2163.6000000000004</v>
      </c>
      <c r="F14" s="16"/>
    </row>
    <row r="15" spans="1:8" s="25" customFormat="1" ht="19.5" customHeight="1">
      <c r="A15" s="136" t="s">
        <v>173</v>
      </c>
      <c r="B15" s="22" t="s">
        <v>75</v>
      </c>
      <c r="C15" s="21" t="s">
        <v>74</v>
      </c>
      <c r="D15" s="20">
        <f>D17</f>
        <v>1332.8</v>
      </c>
      <c r="E15" s="20">
        <f>E17</f>
        <v>1320.2</v>
      </c>
      <c r="F15" s="27"/>
      <c r="G15" s="26"/>
      <c r="H15" s="26"/>
    </row>
    <row r="16" spans="1:8" ht="15.75">
      <c r="A16" s="137" t="s">
        <v>173</v>
      </c>
      <c r="B16" s="18" t="s">
        <v>73</v>
      </c>
      <c r="C16" s="17" t="s">
        <v>72</v>
      </c>
      <c r="D16" s="11">
        <f>D17</f>
        <v>1332.8</v>
      </c>
      <c r="E16" s="11">
        <f>E17</f>
        <v>1320.2</v>
      </c>
      <c r="F16" s="24"/>
      <c r="G16" s="23"/>
      <c r="H16" s="23"/>
    </row>
    <row r="17" spans="1:8" ht="88.5" customHeight="1">
      <c r="A17" s="138" t="s">
        <v>173</v>
      </c>
      <c r="B17" s="18" t="s">
        <v>71</v>
      </c>
      <c r="C17" s="17" t="s">
        <v>70</v>
      </c>
      <c r="D17" s="11">
        <v>1332.8</v>
      </c>
      <c r="E17" s="11">
        <v>1320.2</v>
      </c>
      <c r="F17" s="24"/>
      <c r="G17" s="23"/>
      <c r="H17" s="23"/>
    </row>
    <row r="18" spans="1:8" ht="53.25" customHeight="1" hidden="1">
      <c r="A18" s="139" t="s">
        <v>173</v>
      </c>
      <c r="B18" s="22" t="s">
        <v>69</v>
      </c>
      <c r="C18" s="21" t="s">
        <v>68</v>
      </c>
      <c r="D18" s="20">
        <f>D19</f>
        <v>0</v>
      </c>
      <c r="E18" s="20">
        <f>E19</f>
        <v>0</v>
      </c>
      <c r="F18" s="27"/>
      <c r="G18" s="23"/>
      <c r="H18" s="23"/>
    </row>
    <row r="19" spans="1:8" s="30" customFormat="1" ht="42" customHeight="1" hidden="1">
      <c r="A19" s="138" t="s">
        <v>173</v>
      </c>
      <c r="B19" s="18" t="s">
        <v>67</v>
      </c>
      <c r="C19" s="17" t="s">
        <v>66</v>
      </c>
      <c r="D19" s="11">
        <f>D20+D21+D22+D23</f>
        <v>0</v>
      </c>
      <c r="E19" s="11">
        <f>E20+E21+E22+E23</f>
        <v>0</v>
      </c>
      <c r="F19" s="24"/>
      <c r="G19" s="23"/>
      <c r="H19" s="23"/>
    </row>
    <row r="20" spans="1:8" s="30" customFormat="1" ht="103.5" customHeight="1" hidden="1">
      <c r="A20" s="138" t="s">
        <v>173</v>
      </c>
      <c r="B20" s="18" t="s">
        <v>65</v>
      </c>
      <c r="C20" s="17" t="s">
        <v>64</v>
      </c>
      <c r="D20" s="11"/>
      <c r="E20" s="11"/>
      <c r="F20" s="24"/>
      <c r="G20" s="23"/>
      <c r="H20" s="23"/>
    </row>
    <row r="21" spans="1:8" s="30" customFormat="1" ht="129.75" customHeight="1" hidden="1">
      <c r="A21" s="138" t="s">
        <v>173</v>
      </c>
      <c r="B21" s="18" t="s">
        <v>63</v>
      </c>
      <c r="C21" s="17" t="s">
        <v>62</v>
      </c>
      <c r="D21" s="31"/>
      <c r="E21" s="11"/>
      <c r="F21" s="24"/>
      <c r="G21" s="23"/>
      <c r="H21" s="23"/>
    </row>
    <row r="22" spans="1:8" s="30" customFormat="1" ht="102.75" customHeight="1" hidden="1">
      <c r="A22" s="138" t="s">
        <v>173</v>
      </c>
      <c r="B22" s="18" t="s">
        <v>61</v>
      </c>
      <c r="C22" s="17" t="s">
        <v>60</v>
      </c>
      <c r="D22" s="11"/>
      <c r="E22" s="11"/>
      <c r="F22" s="24"/>
      <c r="G22" s="23"/>
      <c r="H22" s="23"/>
    </row>
    <row r="23" spans="1:8" s="30" customFormat="1" ht="104.25" customHeight="1" hidden="1">
      <c r="A23" s="138" t="s">
        <v>173</v>
      </c>
      <c r="B23" s="18" t="s">
        <v>59</v>
      </c>
      <c r="C23" s="17" t="s">
        <v>58</v>
      </c>
      <c r="D23" s="31"/>
      <c r="E23" s="11"/>
      <c r="F23" s="24"/>
      <c r="G23" s="23"/>
      <c r="H23" s="23"/>
    </row>
    <row r="24" spans="1:8" s="30" customFormat="1" ht="32.25" customHeight="1">
      <c r="A24" s="139" t="s">
        <v>173</v>
      </c>
      <c r="B24" s="22" t="s">
        <v>57</v>
      </c>
      <c r="C24" s="21" t="s">
        <v>56</v>
      </c>
      <c r="D24" s="20">
        <f>D25</f>
        <v>4.2</v>
      </c>
      <c r="E24" s="20">
        <f>E25</f>
        <v>4.2</v>
      </c>
      <c r="F24" s="27"/>
      <c r="G24" s="23"/>
      <c r="H24" s="23"/>
    </row>
    <row r="25" spans="1:8" s="30" customFormat="1" ht="25.5" customHeight="1">
      <c r="A25" s="138" t="s">
        <v>173</v>
      </c>
      <c r="B25" s="18" t="s">
        <v>55</v>
      </c>
      <c r="C25" s="17" t="s">
        <v>54</v>
      </c>
      <c r="D25" s="11">
        <v>4.2</v>
      </c>
      <c r="E25" s="11">
        <v>4.2</v>
      </c>
      <c r="F25" s="24"/>
      <c r="G25" s="23"/>
      <c r="H25" s="23"/>
    </row>
    <row r="26" spans="1:8" ht="15.75" customHeight="1">
      <c r="A26" s="139" t="s">
        <v>173</v>
      </c>
      <c r="B26" s="22" t="s">
        <v>53</v>
      </c>
      <c r="C26" s="21" t="s">
        <v>52</v>
      </c>
      <c r="D26" s="20">
        <f>D27+D28</f>
        <v>627.8</v>
      </c>
      <c r="E26" s="20">
        <f>E27+E28</f>
        <v>610.8</v>
      </c>
      <c r="F26" s="27"/>
      <c r="G26" s="23"/>
      <c r="H26" s="23"/>
    </row>
    <row r="27" spans="1:8" ht="65.25" customHeight="1">
      <c r="A27" s="138" t="s">
        <v>173</v>
      </c>
      <c r="B27" s="18" t="s">
        <v>51</v>
      </c>
      <c r="C27" s="17" t="s">
        <v>50</v>
      </c>
      <c r="D27" s="11">
        <v>255</v>
      </c>
      <c r="E27" s="11">
        <v>247.7</v>
      </c>
      <c r="F27" s="24"/>
      <c r="G27" s="23"/>
      <c r="H27" s="23"/>
    </row>
    <row r="28" spans="1:8" ht="15.75" customHeight="1">
      <c r="A28" s="138" t="s">
        <v>173</v>
      </c>
      <c r="B28" s="18" t="s">
        <v>49</v>
      </c>
      <c r="C28" s="17" t="s">
        <v>48</v>
      </c>
      <c r="D28" s="11">
        <f>D29+D30</f>
        <v>372.8</v>
      </c>
      <c r="E28" s="11">
        <f>E29+E30</f>
        <v>363.1</v>
      </c>
      <c r="F28" s="24"/>
      <c r="G28" s="23"/>
      <c r="H28" s="23"/>
    </row>
    <row r="29" spans="1:8" ht="51.75" customHeight="1">
      <c r="A29" s="138" t="s">
        <v>173</v>
      </c>
      <c r="B29" s="29" t="s">
        <v>47</v>
      </c>
      <c r="C29" s="28" t="s">
        <v>46</v>
      </c>
      <c r="D29" s="11">
        <v>2.8</v>
      </c>
      <c r="E29" s="11">
        <v>2.8</v>
      </c>
      <c r="F29" s="24"/>
      <c r="G29" s="23"/>
      <c r="H29" s="23"/>
    </row>
    <row r="30" spans="1:8" ht="52.5" customHeight="1">
      <c r="A30" s="138" t="s">
        <v>173</v>
      </c>
      <c r="B30" s="29" t="s">
        <v>45</v>
      </c>
      <c r="C30" s="28" t="s">
        <v>44</v>
      </c>
      <c r="D30" s="11">
        <v>370</v>
      </c>
      <c r="E30" s="11">
        <v>360.3</v>
      </c>
      <c r="F30" s="24"/>
      <c r="G30" s="23"/>
      <c r="H30" s="23"/>
    </row>
    <row r="31" spans="1:8" ht="22.5" customHeight="1">
      <c r="A31" s="139" t="s">
        <v>173</v>
      </c>
      <c r="B31" s="22" t="s">
        <v>43</v>
      </c>
      <c r="C31" s="21" t="s">
        <v>42</v>
      </c>
      <c r="D31" s="20">
        <f>D32</f>
        <v>19.5</v>
      </c>
      <c r="E31" s="20">
        <f>E32</f>
        <v>19.8</v>
      </c>
      <c r="F31" s="27"/>
      <c r="G31" s="23"/>
      <c r="H31" s="23"/>
    </row>
    <row r="32" spans="1:8" ht="105" customHeight="1">
      <c r="A32" s="138" t="s">
        <v>173</v>
      </c>
      <c r="B32" s="18" t="s">
        <v>41</v>
      </c>
      <c r="C32" s="17" t="s">
        <v>40</v>
      </c>
      <c r="D32" s="11">
        <v>19.5</v>
      </c>
      <c r="E32" s="11">
        <v>19.8</v>
      </c>
      <c r="F32" s="24"/>
      <c r="G32" s="23"/>
      <c r="H32" s="23"/>
    </row>
    <row r="33" spans="1:8" ht="55.5" customHeight="1">
      <c r="A33" s="139" t="s">
        <v>173</v>
      </c>
      <c r="B33" s="22" t="s">
        <v>39</v>
      </c>
      <c r="C33" s="21" t="s">
        <v>38</v>
      </c>
      <c r="D33" s="20">
        <f>D35+D34</f>
        <v>202.7</v>
      </c>
      <c r="E33" s="20">
        <f>E35+E34</f>
        <v>200.3</v>
      </c>
      <c r="F33" s="24"/>
      <c r="G33" s="23"/>
      <c r="H33" s="23"/>
    </row>
    <row r="34" spans="1:8" ht="55.5" customHeight="1">
      <c r="A34" s="138" t="s">
        <v>173</v>
      </c>
      <c r="B34" s="18" t="s">
        <v>193</v>
      </c>
      <c r="C34" s="17" t="s">
        <v>194</v>
      </c>
      <c r="D34" s="11">
        <v>13.6</v>
      </c>
      <c r="E34" s="11">
        <v>13.5</v>
      </c>
      <c r="F34" s="24"/>
      <c r="G34" s="23"/>
      <c r="H34" s="23"/>
    </row>
    <row r="35" spans="1:8" ht="91.5" customHeight="1">
      <c r="A35" s="138" t="s">
        <v>173</v>
      </c>
      <c r="B35" s="18" t="s">
        <v>164</v>
      </c>
      <c r="C35" s="17" t="s">
        <v>165</v>
      </c>
      <c r="D35" s="11">
        <v>189.1</v>
      </c>
      <c r="E35" s="11">
        <v>186.8</v>
      </c>
      <c r="F35" s="24"/>
      <c r="G35" s="23"/>
      <c r="H35" s="23"/>
    </row>
    <row r="36" spans="1:8" ht="58.5" customHeight="1" hidden="1">
      <c r="A36" s="139">
        <v>802</v>
      </c>
      <c r="B36" s="22" t="s">
        <v>37</v>
      </c>
      <c r="C36" s="21" t="s">
        <v>36</v>
      </c>
      <c r="D36" s="20">
        <f>D37</f>
        <v>0</v>
      </c>
      <c r="E36" s="20">
        <f>E37</f>
        <v>0</v>
      </c>
      <c r="F36" s="27"/>
      <c r="G36" s="23"/>
      <c r="H36" s="23"/>
    </row>
    <row r="37" spans="1:8" ht="36.75" customHeight="1" hidden="1">
      <c r="A37" s="138">
        <v>802</v>
      </c>
      <c r="B37" s="18" t="s">
        <v>35</v>
      </c>
      <c r="C37" s="17" t="s">
        <v>34</v>
      </c>
      <c r="D37" s="11"/>
      <c r="E37" s="11"/>
      <c r="F37" s="24"/>
      <c r="G37" s="23"/>
      <c r="H37" s="23"/>
    </row>
    <row r="38" spans="1:8" s="25" customFormat="1" ht="29.25" customHeight="1">
      <c r="A38" s="139" t="s">
        <v>173</v>
      </c>
      <c r="B38" s="22" t="s">
        <v>33</v>
      </c>
      <c r="C38" s="21" t="s">
        <v>32</v>
      </c>
      <c r="D38" s="20">
        <f>D39</f>
        <v>4.3</v>
      </c>
      <c r="E38" s="20">
        <f>E39</f>
        <v>8.3</v>
      </c>
      <c r="F38" s="27"/>
      <c r="G38" s="26"/>
      <c r="H38" s="26"/>
    </row>
    <row r="39" spans="1:8" ht="27.75" customHeight="1">
      <c r="A39" s="138" t="s">
        <v>173</v>
      </c>
      <c r="B39" s="18" t="s">
        <v>31</v>
      </c>
      <c r="C39" s="17" t="s">
        <v>30</v>
      </c>
      <c r="D39" s="11">
        <v>4.3</v>
      </c>
      <c r="E39" s="11">
        <v>8.3</v>
      </c>
      <c r="F39" s="24"/>
      <c r="G39" s="23"/>
      <c r="H39" s="23"/>
    </row>
    <row r="40" spans="1:6" ht="31.5" customHeight="1">
      <c r="A40" s="138" t="s">
        <v>173</v>
      </c>
      <c r="B40" s="22" t="s">
        <v>29</v>
      </c>
      <c r="C40" s="21" t="s">
        <v>28</v>
      </c>
      <c r="D40" s="20">
        <f>D41</f>
        <v>10206.2</v>
      </c>
      <c r="E40" s="20">
        <f>E41</f>
        <v>10206.2</v>
      </c>
      <c r="F40" s="16"/>
    </row>
    <row r="41" spans="1:6" ht="63.75" customHeight="1">
      <c r="A41" s="139" t="s">
        <v>173</v>
      </c>
      <c r="B41" s="22" t="s">
        <v>27</v>
      </c>
      <c r="C41" s="21" t="s">
        <v>26</v>
      </c>
      <c r="D41" s="20">
        <f>SUM(D42:D47)</f>
        <v>10206.2</v>
      </c>
      <c r="E41" s="20">
        <f>SUM(E42:E47)</f>
        <v>10206.2</v>
      </c>
      <c r="F41" s="16"/>
    </row>
    <row r="42" spans="1:6" ht="39" customHeight="1">
      <c r="A42" s="138" t="s">
        <v>173</v>
      </c>
      <c r="B42" s="18" t="s">
        <v>25</v>
      </c>
      <c r="C42" s="17" t="s">
        <v>24</v>
      </c>
      <c r="D42" s="11">
        <v>2564.2</v>
      </c>
      <c r="E42" s="11">
        <v>2564.2</v>
      </c>
      <c r="F42" s="16"/>
    </row>
    <row r="43" spans="1:6" ht="38.25">
      <c r="A43" s="138" t="s">
        <v>173</v>
      </c>
      <c r="B43" s="18" t="s">
        <v>23</v>
      </c>
      <c r="C43" s="17" t="s">
        <v>22</v>
      </c>
      <c r="D43" s="11">
        <v>2115.7</v>
      </c>
      <c r="E43" s="11">
        <v>2115.7</v>
      </c>
      <c r="F43" s="19"/>
    </row>
    <row r="44" spans="1:6" ht="65.25" customHeight="1">
      <c r="A44" s="138" t="s">
        <v>173</v>
      </c>
      <c r="B44" s="18" t="s">
        <v>21</v>
      </c>
      <c r="C44" s="17" t="s">
        <v>20</v>
      </c>
      <c r="D44" s="11">
        <v>91</v>
      </c>
      <c r="E44" s="11">
        <v>91</v>
      </c>
      <c r="F44" s="16"/>
    </row>
    <row r="45" spans="1:6" ht="38.25">
      <c r="A45" s="138" t="s">
        <v>173</v>
      </c>
      <c r="B45" s="18" t="s">
        <v>19</v>
      </c>
      <c r="C45" s="17" t="s">
        <v>18</v>
      </c>
      <c r="D45" s="11">
        <v>0.4</v>
      </c>
      <c r="E45" s="11">
        <v>0.4</v>
      </c>
      <c r="F45" s="19"/>
    </row>
    <row r="46" spans="1:6" ht="97.5" customHeight="1">
      <c r="A46" s="138" t="s">
        <v>173</v>
      </c>
      <c r="B46" s="18" t="s">
        <v>17</v>
      </c>
      <c r="C46" s="17" t="s">
        <v>16</v>
      </c>
      <c r="D46" s="11">
        <v>449.3</v>
      </c>
      <c r="E46" s="11">
        <v>449.3</v>
      </c>
      <c r="F46" s="16"/>
    </row>
    <row r="47" spans="1:5" ht="32.25" customHeight="1">
      <c r="A47" s="138" t="s">
        <v>173</v>
      </c>
      <c r="B47" s="140" t="s">
        <v>195</v>
      </c>
      <c r="C47" s="141" t="s">
        <v>196</v>
      </c>
      <c r="D47" s="142">
        <v>4985.6</v>
      </c>
      <c r="E47" s="142">
        <v>4985.6</v>
      </c>
    </row>
  </sheetData>
  <sheetProtection/>
  <mergeCells count="10">
    <mergeCell ref="A6:E6"/>
    <mergeCell ref="D1:F1"/>
    <mergeCell ref="D2:F2"/>
    <mergeCell ref="D3:F3"/>
    <mergeCell ref="D4:F4"/>
    <mergeCell ref="F8:F10"/>
    <mergeCell ref="A8:B10"/>
    <mergeCell ref="C8:C11"/>
    <mergeCell ref="D8:D11"/>
    <mergeCell ref="E8:E11"/>
  </mergeCells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9"/>
  <sheetViews>
    <sheetView view="pageBreakPreview" zoomScaleNormal="75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61.00390625" style="40" customWidth="1"/>
    <col min="2" max="2" width="11.625" style="40" customWidth="1"/>
    <col min="3" max="3" width="10.625" style="40" customWidth="1"/>
    <col min="4" max="4" width="16.875" style="40" customWidth="1"/>
    <col min="5" max="5" width="25.875" style="41" customWidth="1"/>
    <col min="6" max="16384" width="9.125" style="40" customWidth="1"/>
  </cols>
  <sheetData>
    <row r="1" spans="2:9" s="77" customFormat="1" ht="15.75">
      <c r="B1" s="80"/>
      <c r="C1" s="220" t="s">
        <v>5</v>
      </c>
      <c r="D1" s="220"/>
      <c r="E1" s="221"/>
      <c r="F1" s="221"/>
      <c r="G1" s="221"/>
      <c r="H1" s="78"/>
      <c r="I1" s="78"/>
    </row>
    <row r="2" spans="2:9" s="77" customFormat="1" ht="15.75">
      <c r="B2" s="80"/>
      <c r="C2" s="220" t="s">
        <v>6</v>
      </c>
      <c r="D2" s="220"/>
      <c r="E2" s="221"/>
      <c r="F2" s="221"/>
      <c r="G2" s="221"/>
      <c r="H2" s="78"/>
      <c r="I2" s="78"/>
    </row>
    <row r="3" spans="2:9" s="77" customFormat="1" ht="15.75" customHeight="1">
      <c r="B3" s="80"/>
      <c r="C3" s="220" t="s">
        <v>273</v>
      </c>
      <c r="D3" s="220"/>
      <c r="E3" s="221"/>
      <c r="F3" s="221"/>
      <c r="G3" s="221"/>
      <c r="H3" s="78"/>
      <c r="I3" s="78"/>
    </row>
    <row r="4" spans="2:9" s="77" customFormat="1" ht="15.75">
      <c r="B4" s="80"/>
      <c r="C4" s="220" t="s">
        <v>174</v>
      </c>
      <c r="D4" s="220"/>
      <c r="E4" s="221"/>
      <c r="F4" s="221"/>
      <c r="G4" s="221"/>
      <c r="H4" s="78"/>
      <c r="I4" s="78"/>
    </row>
    <row r="5" spans="2:5" s="74" customFormat="1" ht="15">
      <c r="B5" s="76"/>
      <c r="C5" s="76"/>
      <c r="D5" s="76"/>
      <c r="E5" s="75"/>
    </row>
    <row r="6" spans="1:6" ht="18">
      <c r="A6" s="222" t="s">
        <v>189</v>
      </c>
      <c r="B6" s="223"/>
      <c r="C6" s="223"/>
      <c r="D6" s="223"/>
      <c r="E6" s="223"/>
      <c r="F6" s="224"/>
    </row>
    <row r="7" spans="1:6" ht="18">
      <c r="A7" s="225" t="s">
        <v>183</v>
      </c>
      <c r="B7" s="225"/>
      <c r="C7" s="225"/>
      <c r="D7" s="225"/>
      <c r="E7" s="225"/>
      <c r="F7" s="224"/>
    </row>
    <row r="8" spans="1:6" ht="12" customHeight="1">
      <c r="A8" s="73"/>
      <c r="B8" s="73"/>
      <c r="C8" s="73"/>
      <c r="D8" s="73"/>
      <c r="E8" s="72" t="s">
        <v>111</v>
      </c>
      <c r="F8" s="71"/>
    </row>
    <row r="9" spans="1:6" ht="18">
      <c r="A9" s="68" t="s">
        <v>110</v>
      </c>
      <c r="B9" s="68" t="s">
        <v>109</v>
      </c>
      <c r="C9" s="68" t="s">
        <v>108</v>
      </c>
      <c r="D9" s="68" t="s">
        <v>107</v>
      </c>
      <c r="E9" s="70" t="s">
        <v>10</v>
      </c>
      <c r="F9" s="43"/>
    </row>
    <row r="10" spans="1:6" ht="18">
      <c r="A10" s="69">
        <v>1</v>
      </c>
      <c r="B10" s="68">
        <v>2</v>
      </c>
      <c r="C10" s="68">
        <v>3</v>
      </c>
      <c r="D10" s="68">
        <v>4</v>
      </c>
      <c r="E10" s="67">
        <v>5</v>
      </c>
      <c r="F10" s="43"/>
    </row>
    <row r="11" spans="1:6" ht="18">
      <c r="A11" s="50" t="s">
        <v>106</v>
      </c>
      <c r="B11" s="56">
        <v>1</v>
      </c>
      <c r="C11" s="56">
        <v>0</v>
      </c>
      <c r="D11" s="66">
        <f>'Расходы (5)'!J15</f>
        <v>7076.400000000001</v>
      </c>
      <c r="E11" s="47">
        <f>'Расходы (5)'!K15</f>
        <v>6859.099999999999</v>
      </c>
      <c r="F11" s="43"/>
    </row>
    <row r="12" spans="1:6" ht="31.5" customHeight="1">
      <c r="A12" s="65" t="s">
        <v>105</v>
      </c>
      <c r="B12" s="53">
        <v>1</v>
      </c>
      <c r="C12" s="53">
        <v>2</v>
      </c>
      <c r="D12" s="52">
        <f>'Расходы (5)'!J16</f>
        <v>559.4000000000001</v>
      </c>
      <c r="E12" s="51">
        <f>'Расходы (5)'!K16</f>
        <v>559.3</v>
      </c>
      <c r="F12" s="43"/>
    </row>
    <row r="13" spans="1:6" ht="45.75" customHeight="1">
      <c r="A13" s="64" t="s">
        <v>104</v>
      </c>
      <c r="B13" s="53">
        <v>1</v>
      </c>
      <c r="C13" s="53">
        <v>4</v>
      </c>
      <c r="D13" s="52">
        <f>'Расходы (5)'!J22</f>
        <v>6290.2</v>
      </c>
      <c r="E13" s="51">
        <f>'Расходы (5)'!K22</f>
        <v>6080</v>
      </c>
      <c r="F13" s="43"/>
    </row>
    <row r="14" spans="1:6" ht="30.75" customHeight="1">
      <c r="A14" s="64" t="s">
        <v>103</v>
      </c>
      <c r="B14" s="53">
        <v>1</v>
      </c>
      <c r="C14" s="53">
        <v>6</v>
      </c>
      <c r="D14" s="52">
        <f>'Расходы (5)'!J44</f>
        <v>46.2</v>
      </c>
      <c r="E14" s="51">
        <f>'Расходы (5)'!K44</f>
        <v>46.2</v>
      </c>
      <c r="F14" s="43"/>
    </row>
    <row r="15" spans="1:6" ht="18">
      <c r="A15" s="64" t="s">
        <v>136</v>
      </c>
      <c r="B15" s="53">
        <v>1</v>
      </c>
      <c r="C15" s="53">
        <v>11</v>
      </c>
      <c r="D15" s="52">
        <f>'Расходы (5)'!J47</f>
        <v>45</v>
      </c>
      <c r="E15" s="51">
        <f>'Расходы (5)'!K47</f>
        <v>42.9</v>
      </c>
      <c r="F15" s="43"/>
    </row>
    <row r="16" spans="1:6" ht="20.25" customHeight="1">
      <c r="A16" s="58" t="s">
        <v>102</v>
      </c>
      <c r="B16" s="53">
        <v>1</v>
      </c>
      <c r="C16" s="53">
        <v>13</v>
      </c>
      <c r="D16" s="52">
        <f>'Расходы (5)'!J51</f>
        <v>135.6</v>
      </c>
      <c r="E16" s="51">
        <f>'Расходы (5)'!K51</f>
        <v>130.70000000000002</v>
      </c>
      <c r="F16" s="43"/>
    </row>
    <row r="17" spans="1:6" ht="18">
      <c r="A17" s="50" t="s">
        <v>101</v>
      </c>
      <c r="B17" s="56">
        <v>2</v>
      </c>
      <c r="C17" s="56">
        <v>0</v>
      </c>
      <c r="D17" s="48">
        <f>'Расходы (5)'!J59</f>
        <v>91</v>
      </c>
      <c r="E17" s="47">
        <f>'Расходы (5)'!K59</f>
        <v>91</v>
      </c>
      <c r="F17" s="43"/>
    </row>
    <row r="18" spans="1:6" ht="18">
      <c r="A18" s="58" t="s">
        <v>100</v>
      </c>
      <c r="B18" s="53">
        <v>2</v>
      </c>
      <c r="C18" s="53">
        <v>3</v>
      </c>
      <c r="D18" s="52">
        <f>'Расходы (5)'!J60</f>
        <v>91</v>
      </c>
      <c r="E18" s="51">
        <f>D18</f>
        <v>91</v>
      </c>
      <c r="F18" s="43"/>
    </row>
    <row r="19" spans="1:6" ht="26.25">
      <c r="A19" s="50" t="s">
        <v>99</v>
      </c>
      <c r="B19" s="56">
        <v>3</v>
      </c>
      <c r="C19" s="56">
        <v>0</v>
      </c>
      <c r="D19" s="55">
        <f>'Расходы (5)'!J66</f>
        <v>271.7</v>
      </c>
      <c r="E19" s="47">
        <f>'Расходы (5)'!K66</f>
        <v>267.4</v>
      </c>
      <c r="F19" s="43"/>
    </row>
    <row r="20" spans="1:6" ht="26.25" hidden="1">
      <c r="A20" s="58" t="s">
        <v>128</v>
      </c>
      <c r="B20" s="56">
        <v>3</v>
      </c>
      <c r="C20" s="56">
        <v>9</v>
      </c>
      <c r="D20" s="52"/>
      <c r="E20" s="51" t="e">
        <f>#REF!</f>
        <v>#REF!</v>
      </c>
      <c r="F20" s="43"/>
    </row>
    <row r="21" spans="1:6" ht="18">
      <c r="A21" s="58" t="s">
        <v>98</v>
      </c>
      <c r="B21" s="53">
        <v>3</v>
      </c>
      <c r="C21" s="53">
        <v>10</v>
      </c>
      <c r="D21" s="52">
        <f>'Расходы (5)'!J67</f>
        <v>271.7</v>
      </c>
      <c r="E21" s="51">
        <f>E19</f>
        <v>267.4</v>
      </c>
      <c r="F21" s="43"/>
    </row>
    <row r="22" spans="1:6" ht="18">
      <c r="A22" s="63" t="s">
        <v>97</v>
      </c>
      <c r="B22" s="62">
        <v>4</v>
      </c>
      <c r="C22" s="62">
        <v>0</v>
      </c>
      <c r="D22" s="55">
        <f>'Расходы (5)'!J73</f>
        <v>542.9000000000001</v>
      </c>
      <c r="E22" s="48">
        <f>'Расходы (5)'!K73</f>
        <v>542.9000000000001</v>
      </c>
      <c r="F22" s="43"/>
    </row>
    <row r="23" spans="1:6" ht="18">
      <c r="A23" s="61" t="s">
        <v>96</v>
      </c>
      <c r="B23" s="60">
        <v>4</v>
      </c>
      <c r="C23" s="60">
        <v>9</v>
      </c>
      <c r="D23" s="52">
        <f>D22</f>
        <v>542.9000000000001</v>
      </c>
      <c r="E23" s="59">
        <f>E22</f>
        <v>542.9000000000001</v>
      </c>
      <c r="F23" s="43"/>
    </row>
    <row r="24" spans="1:6" ht="18">
      <c r="A24" s="50" t="s">
        <v>95</v>
      </c>
      <c r="B24" s="56">
        <v>5</v>
      </c>
      <c r="C24" s="56">
        <v>0</v>
      </c>
      <c r="D24" s="55">
        <f>'Расходы (5)'!J81</f>
        <v>2897.7000000000003</v>
      </c>
      <c r="E24" s="47">
        <f>'Расходы (5)'!K81</f>
        <v>2657.3</v>
      </c>
      <c r="F24" s="43"/>
    </row>
    <row r="25" spans="1:6" ht="18">
      <c r="A25" s="58" t="s">
        <v>94</v>
      </c>
      <c r="B25" s="53">
        <v>5</v>
      </c>
      <c r="C25" s="53">
        <v>1</v>
      </c>
      <c r="D25" s="52">
        <f>'Расходы (5)'!J82</f>
        <v>443</v>
      </c>
      <c r="E25" s="51">
        <f>'Расходы (5)'!K82</f>
        <v>443</v>
      </c>
      <c r="F25" s="43"/>
    </row>
    <row r="26" spans="1:6" ht="18">
      <c r="A26" s="58" t="s">
        <v>93</v>
      </c>
      <c r="B26" s="53">
        <v>5</v>
      </c>
      <c r="C26" s="53">
        <v>2</v>
      </c>
      <c r="D26" s="52">
        <f>'Расходы (5)'!J89</f>
        <v>60</v>
      </c>
      <c r="E26" s="51">
        <f>D26</f>
        <v>60</v>
      </c>
      <c r="F26" s="43"/>
    </row>
    <row r="27" spans="1:6" ht="18">
      <c r="A27" s="58" t="s">
        <v>92</v>
      </c>
      <c r="B27" s="53">
        <v>5</v>
      </c>
      <c r="C27" s="53">
        <v>3</v>
      </c>
      <c r="D27" s="52">
        <f>'Расходы (5)'!J93</f>
        <v>2394.7000000000003</v>
      </c>
      <c r="E27" s="51">
        <f>'Расходы (5)'!K93</f>
        <v>2154.3</v>
      </c>
      <c r="F27" s="43"/>
    </row>
    <row r="28" spans="1:6" ht="18">
      <c r="A28" s="50" t="s">
        <v>91</v>
      </c>
      <c r="B28" s="56">
        <v>7</v>
      </c>
      <c r="C28" s="56">
        <v>0</v>
      </c>
      <c r="D28" s="55">
        <f>'Расходы (5)'!J105</f>
        <v>2.1</v>
      </c>
      <c r="E28" s="47">
        <f>'Расходы (5)'!K105</f>
        <v>2.1</v>
      </c>
      <c r="F28" s="43"/>
    </row>
    <row r="29" spans="1:6" ht="18">
      <c r="A29" s="58" t="s">
        <v>90</v>
      </c>
      <c r="B29" s="53">
        <v>7</v>
      </c>
      <c r="C29" s="53">
        <v>7</v>
      </c>
      <c r="D29" s="52">
        <f>D28</f>
        <v>2.1</v>
      </c>
      <c r="E29" s="51">
        <f>E28</f>
        <v>2.1</v>
      </c>
      <c r="F29" s="43"/>
    </row>
    <row r="30" spans="1:6" ht="18">
      <c r="A30" s="50" t="s">
        <v>89</v>
      </c>
      <c r="B30" s="56">
        <v>8</v>
      </c>
      <c r="C30" s="56">
        <v>0</v>
      </c>
      <c r="D30" s="55">
        <f>'Расходы (5)'!J110</f>
        <v>1521</v>
      </c>
      <c r="E30" s="47">
        <f>D30</f>
        <v>1521</v>
      </c>
      <c r="F30" s="43"/>
    </row>
    <row r="31" spans="1:6" ht="18">
      <c r="A31" s="58" t="s">
        <v>88</v>
      </c>
      <c r="B31" s="53">
        <v>8</v>
      </c>
      <c r="C31" s="53">
        <v>1</v>
      </c>
      <c r="D31" s="52">
        <f>D30</f>
        <v>1521</v>
      </c>
      <c r="E31" s="51">
        <f>E30</f>
        <v>1521</v>
      </c>
      <c r="F31" s="43"/>
    </row>
    <row r="32" spans="1:6" ht="18">
      <c r="A32" s="50" t="s">
        <v>87</v>
      </c>
      <c r="B32" s="56">
        <v>10</v>
      </c>
      <c r="C32" s="56">
        <v>0</v>
      </c>
      <c r="D32" s="55">
        <f>'Расходы (5)'!J117</f>
        <v>651.8</v>
      </c>
      <c r="E32" s="47">
        <f>'Расходы (5)'!K117</f>
        <v>651.8</v>
      </c>
      <c r="F32" s="43"/>
    </row>
    <row r="33" spans="1:6" ht="18">
      <c r="A33" s="58" t="s">
        <v>86</v>
      </c>
      <c r="B33" s="53">
        <v>10</v>
      </c>
      <c r="C33" s="53">
        <v>1</v>
      </c>
      <c r="D33" s="52">
        <f>'Расходы (5)'!J118</f>
        <v>288.8</v>
      </c>
      <c r="E33" s="51">
        <f>'Расходы (5)'!K118</f>
        <v>288.8</v>
      </c>
      <c r="F33" s="43"/>
    </row>
    <row r="34" spans="1:6" ht="18">
      <c r="A34" s="58" t="s">
        <v>266</v>
      </c>
      <c r="B34" s="53">
        <v>10</v>
      </c>
      <c r="C34" s="53">
        <v>3</v>
      </c>
      <c r="D34" s="52">
        <f>'Расходы (5)'!J122</f>
        <v>363</v>
      </c>
      <c r="E34" s="51">
        <f>'Расходы (5)'!K122</f>
        <v>363</v>
      </c>
      <c r="F34" s="43"/>
    </row>
    <row r="35" spans="1:6" ht="18" hidden="1">
      <c r="A35" s="57" t="s">
        <v>85</v>
      </c>
      <c r="B35" s="56">
        <v>11</v>
      </c>
      <c r="C35" s="56">
        <v>0</v>
      </c>
      <c r="D35" s="55" t="e">
        <f>D36</f>
        <v>#REF!</v>
      </c>
      <c r="E35" s="47" t="e">
        <f>E36</f>
        <v>#REF!</v>
      </c>
      <c r="F35" s="43"/>
    </row>
    <row r="36" spans="1:6" ht="18" hidden="1">
      <c r="A36" s="54" t="s">
        <v>84</v>
      </c>
      <c r="B36" s="53">
        <v>11</v>
      </c>
      <c r="C36" s="53">
        <v>1</v>
      </c>
      <c r="D36" s="52" t="e">
        <f>#REF!</f>
        <v>#REF!</v>
      </c>
      <c r="E36" s="51" t="e">
        <f>#REF!</f>
        <v>#REF!</v>
      </c>
      <c r="F36" s="43"/>
    </row>
    <row r="37" spans="1:6" ht="18">
      <c r="A37" s="50" t="s">
        <v>83</v>
      </c>
      <c r="B37" s="49"/>
      <c r="C37" s="49"/>
      <c r="D37" s="48">
        <f>D11+D17+D19+D22+D24+D28+D30+D32</f>
        <v>13054.6</v>
      </c>
      <c r="E37" s="47">
        <f>E11+E17+E19+E22+E24+E28+E30+E32</f>
        <v>12592.6</v>
      </c>
      <c r="F37" s="43"/>
    </row>
    <row r="38" spans="1:6" ht="14.25" customHeight="1">
      <c r="A38" s="46"/>
      <c r="B38" s="45"/>
      <c r="C38" s="45"/>
      <c r="D38" s="45"/>
      <c r="E38" s="44"/>
      <c r="F38" s="43"/>
    </row>
    <row r="39" ht="18">
      <c r="E39" s="42"/>
    </row>
  </sheetData>
  <sheetProtection/>
  <mergeCells count="6">
    <mergeCell ref="C1:G1"/>
    <mergeCell ref="C2:G2"/>
    <mergeCell ref="C3:G3"/>
    <mergeCell ref="C4:G4"/>
    <mergeCell ref="A6:F6"/>
    <mergeCell ref="A7:F7"/>
  </mergeCells>
  <printOptions/>
  <pageMargins left="0.75" right="0.24" top="0.5" bottom="0.53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2"/>
  <sheetViews>
    <sheetView view="pageBreakPreview" zoomScale="80" zoomScaleNormal="75" zoomScaleSheetLayoutView="80" zoomScalePageLayoutView="0" workbookViewId="0" topLeftCell="A1">
      <selection activeCell="G4" sqref="G4"/>
    </sheetView>
  </sheetViews>
  <sheetFormatPr defaultColWidth="9.00390625" defaultRowHeight="12.75"/>
  <cols>
    <col min="1" max="1" width="63.375" style="43" customWidth="1"/>
    <col min="2" max="2" width="6.375" style="43" customWidth="1"/>
    <col min="3" max="3" width="5.875" style="43" customWidth="1"/>
    <col min="4" max="4" width="5.75390625" style="43" customWidth="1"/>
    <col min="5" max="5" width="4.25390625" style="43" customWidth="1"/>
    <col min="6" max="6" width="3.625" style="43" customWidth="1"/>
    <col min="7" max="7" width="4.25390625" style="188" customWidth="1"/>
    <col min="8" max="8" width="8.00390625" style="83" customWidth="1"/>
    <col min="9" max="9" width="6.375" style="83" customWidth="1"/>
    <col min="10" max="10" width="14.125" style="186" customWidth="1"/>
    <col min="11" max="11" width="12.375" style="144" customWidth="1"/>
    <col min="12" max="16384" width="9.125" style="77" customWidth="1"/>
  </cols>
  <sheetData>
    <row r="1" spans="2:11" ht="15">
      <c r="B1" s="107"/>
      <c r="C1" s="107"/>
      <c r="D1" s="107"/>
      <c r="E1" s="106"/>
      <c r="F1" s="106"/>
      <c r="G1" s="230" t="s">
        <v>107</v>
      </c>
      <c r="H1" s="231"/>
      <c r="I1" s="231"/>
      <c r="J1" s="231"/>
      <c r="K1" s="77"/>
    </row>
    <row r="2" spans="2:11" ht="15">
      <c r="B2" s="108"/>
      <c r="C2" s="107"/>
      <c r="D2" s="107"/>
      <c r="E2" s="106"/>
      <c r="F2" s="106"/>
      <c r="G2" s="230" t="s">
        <v>6</v>
      </c>
      <c r="H2" s="221"/>
      <c r="I2" s="221"/>
      <c r="J2" s="221"/>
      <c r="K2" s="77"/>
    </row>
    <row r="3" spans="2:11" ht="15">
      <c r="B3" s="107"/>
      <c r="C3" s="106"/>
      <c r="D3" s="106"/>
      <c r="E3" s="106"/>
      <c r="F3" s="106"/>
      <c r="G3" s="230" t="s">
        <v>273</v>
      </c>
      <c r="H3" s="221"/>
      <c r="I3" s="221"/>
      <c r="J3" s="221"/>
      <c r="K3" s="77"/>
    </row>
    <row r="4" spans="2:11" ht="6" customHeight="1">
      <c r="B4" s="105"/>
      <c r="C4" s="105"/>
      <c r="D4" s="105"/>
      <c r="E4" s="105"/>
      <c r="F4" s="105"/>
      <c r="G4" s="104"/>
      <c r="H4" s="104"/>
      <c r="I4" s="103"/>
      <c r="J4" s="81"/>
      <c r="K4" s="77"/>
    </row>
    <row r="5" spans="2:10" s="74" customFormat="1" ht="15">
      <c r="B5" s="102"/>
      <c r="C5" s="102"/>
      <c r="D5" s="102"/>
      <c r="E5" s="102"/>
      <c r="F5" s="102"/>
      <c r="G5" s="226" t="s">
        <v>175</v>
      </c>
      <c r="H5" s="221"/>
      <c r="I5" s="221"/>
      <c r="J5" s="221"/>
    </row>
    <row r="6" spans="2:11" s="74" customFormat="1" ht="15" hidden="1">
      <c r="B6" s="226"/>
      <c r="C6" s="226"/>
      <c r="D6" s="226"/>
      <c r="E6" s="226"/>
      <c r="F6" s="226"/>
      <c r="G6" s="226"/>
      <c r="H6" s="226"/>
      <c r="I6" s="226"/>
      <c r="J6" s="226"/>
      <c r="K6" s="191"/>
    </row>
    <row r="7" spans="2:11" s="74" customFormat="1" ht="15" hidden="1">
      <c r="B7" s="226"/>
      <c r="C7" s="226"/>
      <c r="D7" s="226"/>
      <c r="E7" s="226"/>
      <c r="F7" s="226"/>
      <c r="G7" s="226"/>
      <c r="H7" s="226"/>
      <c r="I7" s="226"/>
      <c r="J7" s="226"/>
      <c r="K7" s="191"/>
    </row>
    <row r="8" spans="2:11" s="74" customFormat="1" ht="15" hidden="1">
      <c r="B8" s="227"/>
      <c r="C8" s="227"/>
      <c r="D8" s="227"/>
      <c r="E8" s="227"/>
      <c r="F8" s="227"/>
      <c r="G8" s="227"/>
      <c r="H8" s="227"/>
      <c r="I8" s="227"/>
      <c r="J8" s="227"/>
      <c r="K8" s="191"/>
    </row>
    <row r="9" spans="2:11" s="74" customFormat="1" ht="15" hidden="1">
      <c r="B9" s="227"/>
      <c r="C9" s="227"/>
      <c r="D9" s="227"/>
      <c r="E9" s="227"/>
      <c r="F9" s="227"/>
      <c r="G9" s="227"/>
      <c r="H9" s="227"/>
      <c r="I9" s="227"/>
      <c r="J9" s="227"/>
      <c r="K9" s="191"/>
    </row>
    <row r="10" spans="1:11" ht="32.25" customHeight="1">
      <c r="A10" s="232" t="s">
        <v>190</v>
      </c>
      <c r="B10" s="233"/>
      <c r="C10" s="233"/>
      <c r="D10" s="233"/>
      <c r="E10" s="233"/>
      <c r="F10" s="233"/>
      <c r="G10" s="233"/>
      <c r="H10" s="233"/>
      <c r="I10" s="233"/>
      <c r="J10" s="234"/>
      <c r="K10" s="235"/>
    </row>
    <row r="11" spans="2:10" ht="14.25" customHeight="1">
      <c r="B11" s="101"/>
      <c r="C11" s="101"/>
      <c r="D11" s="101"/>
      <c r="E11" s="100"/>
      <c r="F11" s="100"/>
      <c r="G11" s="100"/>
      <c r="H11" s="99"/>
      <c r="I11" s="98"/>
      <c r="J11" s="145" t="s">
        <v>111</v>
      </c>
    </row>
    <row r="12" spans="1:11" ht="15.75">
      <c r="A12" s="146" t="s">
        <v>151</v>
      </c>
      <c r="B12" s="147" t="s">
        <v>150</v>
      </c>
      <c r="C12" s="146" t="s">
        <v>149</v>
      </c>
      <c r="D12" s="146" t="s">
        <v>148</v>
      </c>
      <c r="E12" s="228" t="s">
        <v>147</v>
      </c>
      <c r="F12" s="228"/>
      <c r="G12" s="228"/>
      <c r="H12" s="228"/>
      <c r="I12" s="146" t="s">
        <v>146</v>
      </c>
      <c r="J12" s="148" t="s">
        <v>107</v>
      </c>
      <c r="K12" s="147" t="s">
        <v>10</v>
      </c>
    </row>
    <row r="13" spans="1:11" ht="15.75">
      <c r="A13" s="149">
        <v>1</v>
      </c>
      <c r="B13" s="150">
        <v>2</v>
      </c>
      <c r="C13" s="149">
        <v>3</v>
      </c>
      <c r="D13" s="149">
        <v>4</v>
      </c>
      <c r="E13" s="229">
        <v>5</v>
      </c>
      <c r="F13" s="229"/>
      <c r="G13" s="229"/>
      <c r="H13" s="229"/>
      <c r="I13" s="149">
        <v>6</v>
      </c>
      <c r="J13" s="151">
        <v>7</v>
      </c>
      <c r="K13" s="150">
        <v>8</v>
      </c>
    </row>
    <row r="14" spans="1:11" s="87" customFormat="1" ht="21.75" customHeight="1">
      <c r="A14" s="94" t="s">
        <v>188</v>
      </c>
      <c r="B14" s="147">
        <v>802</v>
      </c>
      <c r="C14" s="147"/>
      <c r="D14" s="147"/>
      <c r="E14" s="147"/>
      <c r="F14" s="147"/>
      <c r="G14" s="152"/>
      <c r="H14" s="147"/>
      <c r="I14" s="147"/>
      <c r="J14" s="147"/>
      <c r="K14" s="192"/>
    </row>
    <row r="15" spans="1:11" s="87" customFormat="1" ht="23.25" customHeight="1">
      <c r="A15" s="153" t="s">
        <v>106</v>
      </c>
      <c r="B15" s="147">
        <v>802</v>
      </c>
      <c r="C15" s="154">
        <v>1</v>
      </c>
      <c r="D15" s="154">
        <v>0</v>
      </c>
      <c r="E15" s="154"/>
      <c r="F15" s="154"/>
      <c r="G15" s="155"/>
      <c r="H15" s="154"/>
      <c r="I15" s="156"/>
      <c r="J15" s="157">
        <f>J16+J22+J44+J47+J51</f>
        <v>7076.400000000001</v>
      </c>
      <c r="K15" s="157">
        <f>K16+K22+K44+K47+K51</f>
        <v>6859.099999999999</v>
      </c>
    </row>
    <row r="16" spans="1:11" s="87" customFormat="1" ht="42" customHeight="1">
      <c r="A16" s="95" t="s">
        <v>105</v>
      </c>
      <c r="B16" s="147">
        <v>802</v>
      </c>
      <c r="C16" s="154">
        <v>1</v>
      </c>
      <c r="D16" s="154">
        <v>2</v>
      </c>
      <c r="E16" s="154"/>
      <c r="F16" s="154"/>
      <c r="G16" s="155"/>
      <c r="H16" s="154"/>
      <c r="I16" s="156"/>
      <c r="J16" s="157">
        <f aca="true" t="shared" si="0" ref="J16:K18">J17</f>
        <v>559.4000000000001</v>
      </c>
      <c r="K16" s="157">
        <f t="shared" si="0"/>
        <v>559.3</v>
      </c>
    </row>
    <row r="17" spans="1:11" ht="54" customHeight="1">
      <c r="A17" s="93" t="s">
        <v>199</v>
      </c>
      <c r="B17" s="150">
        <v>802</v>
      </c>
      <c r="C17" s="158">
        <v>1</v>
      </c>
      <c r="D17" s="158">
        <v>2</v>
      </c>
      <c r="E17" s="158">
        <v>91</v>
      </c>
      <c r="F17" s="159">
        <v>0</v>
      </c>
      <c r="G17" s="160" t="s">
        <v>200</v>
      </c>
      <c r="H17" s="160" t="s">
        <v>201</v>
      </c>
      <c r="I17" s="161"/>
      <c r="J17" s="162">
        <f t="shared" si="0"/>
        <v>559.4000000000001</v>
      </c>
      <c r="K17" s="162">
        <f t="shared" si="0"/>
        <v>559.3</v>
      </c>
    </row>
    <row r="18" spans="1:11" ht="37.5" customHeight="1">
      <c r="A18" s="93" t="s">
        <v>145</v>
      </c>
      <c r="B18" s="150">
        <v>802</v>
      </c>
      <c r="C18" s="158">
        <v>1</v>
      </c>
      <c r="D18" s="158">
        <v>2</v>
      </c>
      <c r="E18" s="158">
        <v>91</v>
      </c>
      <c r="F18" s="159">
        <v>0</v>
      </c>
      <c r="G18" s="160" t="s">
        <v>200</v>
      </c>
      <c r="H18" s="160" t="s">
        <v>201</v>
      </c>
      <c r="I18" s="161"/>
      <c r="J18" s="162">
        <f t="shared" si="0"/>
        <v>559.4000000000001</v>
      </c>
      <c r="K18" s="162">
        <f t="shared" si="0"/>
        <v>559.3</v>
      </c>
    </row>
    <row r="19" spans="1:11" ht="52.5" customHeight="1">
      <c r="A19" s="93" t="s">
        <v>202</v>
      </c>
      <c r="B19" s="150">
        <v>802</v>
      </c>
      <c r="C19" s="158">
        <v>1</v>
      </c>
      <c r="D19" s="158">
        <v>2</v>
      </c>
      <c r="E19" s="158">
        <v>91</v>
      </c>
      <c r="F19" s="159">
        <v>0</v>
      </c>
      <c r="G19" s="160" t="s">
        <v>200</v>
      </c>
      <c r="H19" s="160" t="s">
        <v>203</v>
      </c>
      <c r="I19" s="161"/>
      <c r="J19" s="162">
        <f>J20+J21</f>
        <v>559.4000000000001</v>
      </c>
      <c r="K19" s="162">
        <f>K20+K21</f>
        <v>559.3</v>
      </c>
    </row>
    <row r="20" spans="1:11" ht="36" customHeight="1">
      <c r="A20" s="93" t="s">
        <v>204</v>
      </c>
      <c r="B20" s="150">
        <v>802</v>
      </c>
      <c r="C20" s="158">
        <v>1</v>
      </c>
      <c r="D20" s="158">
        <v>2</v>
      </c>
      <c r="E20" s="158">
        <v>91</v>
      </c>
      <c r="F20" s="159">
        <v>0</v>
      </c>
      <c r="G20" s="160" t="s">
        <v>200</v>
      </c>
      <c r="H20" s="160" t="s">
        <v>203</v>
      </c>
      <c r="I20" s="161">
        <v>121</v>
      </c>
      <c r="J20" s="162">
        <f>380.6+43.3</f>
        <v>423.90000000000003</v>
      </c>
      <c r="K20" s="162">
        <v>423.8</v>
      </c>
    </row>
    <row r="21" spans="1:11" ht="72" customHeight="1">
      <c r="A21" s="93" t="s">
        <v>205</v>
      </c>
      <c r="B21" s="150">
        <v>802</v>
      </c>
      <c r="C21" s="158">
        <v>1</v>
      </c>
      <c r="D21" s="158">
        <v>2</v>
      </c>
      <c r="E21" s="158">
        <v>91</v>
      </c>
      <c r="F21" s="159">
        <v>0</v>
      </c>
      <c r="G21" s="160" t="s">
        <v>200</v>
      </c>
      <c r="H21" s="160" t="s">
        <v>203</v>
      </c>
      <c r="I21" s="161">
        <v>129</v>
      </c>
      <c r="J21" s="162">
        <f>115+20.5</f>
        <v>135.5</v>
      </c>
      <c r="K21" s="162">
        <v>135.5</v>
      </c>
    </row>
    <row r="22" spans="1:11" s="87" customFormat="1" ht="57.75" customHeight="1">
      <c r="A22" s="95" t="s">
        <v>104</v>
      </c>
      <c r="B22" s="147">
        <v>802</v>
      </c>
      <c r="C22" s="154">
        <v>1</v>
      </c>
      <c r="D22" s="154">
        <v>4</v>
      </c>
      <c r="E22" s="154"/>
      <c r="F22" s="154"/>
      <c r="G22" s="155"/>
      <c r="H22" s="154"/>
      <c r="I22" s="156"/>
      <c r="J22" s="157">
        <f>J26+J27+J28+J29+J30+J31+J33+J34+J35+J36+J39+J41+J43</f>
        <v>6290.2</v>
      </c>
      <c r="K22" s="157">
        <f>K26+K27+K28+K29+K30+K31+K33+K34+K35+K36+K39+K41+K43</f>
        <v>6080</v>
      </c>
    </row>
    <row r="23" spans="1:11" ht="57.75" customHeight="1">
      <c r="A23" s="93" t="s">
        <v>144</v>
      </c>
      <c r="B23" s="150">
        <v>802</v>
      </c>
      <c r="C23" s="158">
        <v>1</v>
      </c>
      <c r="D23" s="158">
        <v>4</v>
      </c>
      <c r="E23" s="158">
        <v>91</v>
      </c>
      <c r="F23" s="160">
        <v>0</v>
      </c>
      <c r="G23" s="160" t="s">
        <v>200</v>
      </c>
      <c r="H23" s="160" t="s">
        <v>201</v>
      </c>
      <c r="I23" s="161"/>
      <c r="J23" s="162">
        <f>J26+J27+J28+J29+J30+J31+J34+J35+J36+J39+J41+J43</f>
        <v>5058.4</v>
      </c>
      <c r="K23" s="162">
        <f>K26+K27+K28+K29+K30+K31+K34+K35+K36+K39+K41+K43</f>
        <v>4848.2</v>
      </c>
    </row>
    <row r="24" spans="1:11" s="97" customFormat="1" ht="24.75" customHeight="1">
      <c r="A24" s="95" t="s">
        <v>206</v>
      </c>
      <c r="B24" s="147">
        <v>802</v>
      </c>
      <c r="C24" s="154">
        <v>1</v>
      </c>
      <c r="D24" s="154">
        <v>4</v>
      </c>
      <c r="E24" s="155" t="s">
        <v>119</v>
      </c>
      <c r="F24" s="155" t="s">
        <v>117</v>
      </c>
      <c r="G24" s="155" t="s">
        <v>200</v>
      </c>
      <c r="H24" s="155" t="s">
        <v>207</v>
      </c>
      <c r="I24" s="156"/>
      <c r="J24" s="157">
        <f>J26+J27+J30+J31+J34+J35+J36</f>
        <v>3347.7000000000003</v>
      </c>
      <c r="K24" s="157">
        <f>K26+K27+K30+K31+K34+K35+K36</f>
        <v>3137.5000000000005</v>
      </c>
    </row>
    <row r="25" spans="1:11" s="97" customFormat="1" ht="39.75" customHeight="1">
      <c r="A25" s="93" t="s">
        <v>208</v>
      </c>
      <c r="B25" s="150">
        <v>802</v>
      </c>
      <c r="C25" s="158">
        <v>1</v>
      </c>
      <c r="D25" s="158">
        <v>4</v>
      </c>
      <c r="E25" s="160" t="s">
        <v>119</v>
      </c>
      <c r="F25" s="160" t="s">
        <v>117</v>
      </c>
      <c r="G25" s="160" t="s">
        <v>200</v>
      </c>
      <c r="H25" s="160" t="s">
        <v>207</v>
      </c>
      <c r="I25" s="161"/>
      <c r="J25" s="162">
        <f>J26+J27+J30+J31+J34+J35+J36</f>
        <v>3347.7000000000003</v>
      </c>
      <c r="K25" s="162">
        <f>K26+K27+K30+K31+K34+K35+K36</f>
        <v>3137.5000000000005</v>
      </c>
    </row>
    <row r="26" spans="1:11" s="97" customFormat="1" ht="37.5" customHeight="1">
      <c r="A26" s="93" t="s">
        <v>204</v>
      </c>
      <c r="B26" s="150">
        <v>802</v>
      </c>
      <c r="C26" s="158">
        <v>1</v>
      </c>
      <c r="D26" s="158">
        <v>4</v>
      </c>
      <c r="E26" s="158" t="s">
        <v>119</v>
      </c>
      <c r="F26" s="158" t="s">
        <v>117</v>
      </c>
      <c r="G26" s="160" t="s">
        <v>200</v>
      </c>
      <c r="H26" s="160" t="s">
        <v>207</v>
      </c>
      <c r="I26" s="161">
        <v>121</v>
      </c>
      <c r="J26" s="162">
        <f>1427.4+187.8+15</f>
        <v>1630.2</v>
      </c>
      <c r="K26" s="162">
        <v>1630.1</v>
      </c>
    </row>
    <row r="27" spans="1:11" s="97" customFormat="1" ht="53.25" customHeight="1">
      <c r="A27" s="93" t="s">
        <v>209</v>
      </c>
      <c r="B27" s="150">
        <v>802</v>
      </c>
      <c r="C27" s="158">
        <v>1</v>
      </c>
      <c r="D27" s="158">
        <v>4</v>
      </c>
      <c r="E27" s="158">
        <v>91</v>
      </c>
      <c r="F27" s="158" t="s">
        <v>117</v>
      </c>
      <c r="G27" s="160" t="s">
        <v>200</v>
      </c>
      <c r="H27" s="160" t="s">
        <v>207</v>
      </c>
      <c r="I27" s="161">
        <v>129</v>
      </c>
      <c r="J27" s="162">
        <f>308+112+14.6</f>
        <v>434.6</v>
      </c>
      <c r="K27" s="162">
        <v>434.4</v>
      </c>
    </row>
    <row r="28" spans="1:11" s="97" customFormat="1" ht="84.75" customHeight="1">
      <c r="A28" s="93" t="s">
        <v>210</v>
      </c>
      <c r="B28" s="150">
        <v>802</v>
      </c>
      <c r="C28" s="158">
        <v>1</v>
      </c>
      <c r="D28" s="158">
        <v>4</v>
      </c>
      <c r="E28" s="158">
        <v>91</v>
      </c>
      <c r="F28" s="158" t="s">
        <v>117</v>
      </c>
      <c r="G28" s="160" t="s">
        <v>200</v>
      </c>
      <c r="H28" s="160" t="s">
        <v>211</v>
      </c>
      <c r="I28" s="161">
        <v>121</v>
      </c>
      <c r="J28" s="162">
        <v>1148.7</v>
      </c>
      <c r="K28" s="162">
        <v>1148.7</v>
      </c>
    </row>
    <row r="29" spans="1:11" s="97" customFormat="1" ht="134.25" customHeight="1">
      <c r="A29" s="93" t="s">
        <v>212</v>
      </c>
      <c r="B29" s="150">
        <v>802</v>
      </c>
      <c r="C29" s="158">
        <v>1</v>
      </c>
      <c r="D29" s="158">
        <v>4</v>
      </c>
      <c r="E29" s="158">
        <v>91</v>
      </c>
      <c r="F29" s="159">
        <v>0</v>
      </c>
      <c r="G29" s="160" t="s">
        <v>200</v>
      </c>
      <c r="H29" s="160" t="s">
        <v>211</v>
      </c>
      <c r="I29" s="161">
        <v>129</v>
      </c>
      <c r="J29" s="162">
        <v>347</v>
      </c>
      <c r="K29" s="162">
        <v>347</v>
      </c>
    </row>
    <row r="30" spans="1:11" s="97" customFormat="1" ht="39.75" customHeight="1">
      <c r="A30" s="93" t="s">
        <v>213</v>
      </c>
      <c r="B30" s="150">
        <v>802</v>
      </c>
      <c r="C30" s="158">
        <v>1</v>
      </c>
      <c r="D30" s="158">
        <v>4</v>
      </c>
      <c r="E30" s="158" t="s">
        <v>119</v>
      </c>
      <c r="F30" s="158" t="s">
        <v>117</v>
      </c>
      <c r="G30" s="160" t="s">
        <v>200</v>
      </c>
      <c r="H30" s="160" t="s">
        <v>207</v>
      </c>
      <c r="I30" s="161">
        <v>242</v>
      </c>
      <c r="J30" s="162">
        <f>231+46.4</f>
        <v>277.4</v>
      </c>
      <c r="K30" s="162">
        <v>277.4</v>
      </c>
    </row>
    <row r="31" spans="1:11" s="97" customFormat="1" ht="39.75" customHeight="1">
      <c r="A31" s="93" t="s">
        <v>214</v>
      </c>
      <c r="B31" s="150">
        <v>802</v>
      </c>
      <c r="C31" s="158">
        <v>1</v>
      </c>
      <c r="D31" s="158">
        <v>4</v>
      </c>
      <c r="E31" s="158" t="s">
        <v>119</v>
      </c>
      <c r="F31" s="158" t="s">
        <v>117</v>
      </c>
      <c r="G31" s="160" t="s">
        <v>200</v>
      </c>
      <c r="H31" s="160" t="s">
        <v>207</v>
      </c>
      <c r="I31" s="161">
        <v>244</v>
      </c>
      <c r="J31" s="162">
        <f>915+99-5.6-8-104.9</f>
        <v>895.5</v>
      </c>
      <c r="K31" s="162">
        <v>702.4</v>
      </c>
    </row>
    <row r="32" spans="1:11" s="97" customFormat="1" ht="75" customHeight="1">
      <c r="A32" s="93" t="s">
        <v>215</v>
      </c>
      <c r="B32" s="150">
        <v>802</v>
      </c>
      <c r="C32" s="158">
        <v>1</v>
      </c>
      <c r="D32" s="158">
        <v>4</v>
      </c>
      <c r="E32" s="158">
        <v>96</v>
      </c>
      <c r="F32" s="158" t="s">
        <v>117</v>
      </c>
      <c r="G32" s="160" t="s">
        <v>200</v>
      </c>
      <c r="H32" s="160" t="s">
        <v>211</v>
      </c>
      <c r="I32" s="161"/>
      <c r="J32" s="162">
        <f>J33</f>
        <v>1231.8</v>
      </c>
      <c r="K32" s="162">
        <f>K33</f>
        <v>1231.8</v>
      </c>
    </row>
    <row r="33" spans="1:11" s="97" customFormat="1" ht="39.75" customHeight="1">
      <c r="A33" s="93" t="s">
        <v>216</v>
      </c>
      <c r="B33" s="150">
        <v>802</v>
      </c>
      <c r="C33" s="158">
        <v>1</v>
      </c>
      <c r="D33" s="158">
        <v>4</v>
      </c>
      <c r="E33" s="158">
        <v>96</v>
      </c>
      <c r="F33" s="158" t="s">
        <v>117</v>
      </c>
      <c r="G33" s="160" t="s">
        <v>200</v>
      </c>
      <c r="H33" s="160" t="s">
        <v>211</v>
      </c>
      <c r="I33" s="161">
        <v>244</v>
      </c>
      <c r="J33" s="162">
        <f>650+650-68.2</f>
        <v>1231.8</v>
      </c>
      <c r="K33" s="162">
        <v>1231.8</v>
      </c>
    </row>
    <row r="34" spans="1:11" s="97" customFormat="1" ht="22.5" customHeight="1">
      <c r="A34" s="93" t="s">
        <v>143</v>
      </c>
      <c r="B34" s="150">
        <v>802</v>
      </c>
      <c r="C34" s="158">
        <v>1</v>
      </c>
      <c r="D34" s="158">
        <v>4</v>
      </c>
      <c r="E34" s="160" t="s">
        <v>119</v>
      </c>
      <c r="F34" s="160" t="s">
        <v>117</v>
      </c>
      <c r="G34" s="160" t="s">
        <v>200</v>
      </c>
      <c r="H34" s="160" t="s">
        <v>207</v>
      </c>
      <c r="I34" s="161">
        <v>851</v>
      </c>
      <c r="J34" s="162">
        <f>42+1+20</f>
        <v>63</v>
      </c>
      <c r="K34" s="162">
        <v>51.9</v>
      </c>
    </row>
    <row r="35" spans="1:11" s="96" customFormat="1" ht="24.75" customHeight="1">
      <c r="A35" s="93" t="s">
        <v>217</v>
      </c>
      <c r="B35" s="150">
        <v>802</v>
      </c>
      <c r="C35" s="158">
        <v>1</v>
      </c>
      <c r="D35" s="158">
        <v>4</v>
      </c>
      <c r="E35" s="160" t="s">
        <v>119</v>
      </c>
      <c r="F35" s="160" t="s">
        <v>117</v>
      </c>
      <c r="G35" s="160" t="s">
        <v>200</v>
      </c>
      <c r="H35" s="160" t="s">
        <v>207</v>
      </c>
      <c r="I35" s="161">
        <v>852</v>
      </c>
      <c r="J35" s="162">
        <f>34-1</f>
        <v>33</v>
      </c>
      <c r="K35" s="162">
        <v>29.8</v>
      </c>
    </row>
    <row r="36" spans="1:11" s="96" customFormat="1" ht="24" customHeight="1">
      <c r="A36" s="93" t="s">
        <v>166</v>
      </c>
      <c r="B36" s="150">
        <v>802</v>
      </c>
      <c r="C36" s="158">
        <v>1</v>
      </c>
      <c r="D36" s="158">
        <v>4</v>
      </c>
      <c r="E36" s="160" t="s">
        <v>119</v>
      </c>
      <c r="F36" s="160" t="s">
        <v>117</v>
      </c>
      <c r="G36" s="160" t="s">
        <v>200</v>
      </c>
      <c r="H36" s="160" t="s">
        <v>207</v>
      </c>
      <c r="I36" s="161">
        <v>853</v>
      </c>
      <c r="J36" s="162">
        <f>2+1+11</f>
        <v>14</v>
      </c>
      <c r="K36" s="162">
        <v>11.5</v>
      </c>
    </row>
    <row r="37" spans="1:11" s="92" customFormat="1" ht="108" customHeight="1">
      <c r="A37" s="95" t="s">
        <v>142</v>
      </c>
      <c r="B37" s="147">
        <v>802</v>
      </c>
      <c r="C37" s="154">
        <v>1</v>
      </c>
      <c r="D37" s="154">
        <v>4</v>
      </c>
      <c r="E37" s="154">
        <v>91</v>
      </c>
      <c r="F37" s="155">
        <v>0</v>
      </c>
      <c r="G37" s="155" t="s">
        <v>200</v>
      </c>
      <c r="H37" s="155" t="s">
        <v>218</v>
      </c>
      <c r="I37" s="156"/>
      <c r="J37" s="157">
        <f>J39+J41+J43</f>
        <v>215</v>
      </c>
      <c r="K37" s="157">
        <f>K39+K41+K43</f>
        <v>215</v>
      </c>
    </row>
    <row r="38" spans="1:11" s="92" customFormat="1" ht="56.25" customHeight="1">
      <c r="A38" s="93" t="s">
        <v>141</v>
      </c>
      <c r="B38" s="150">
        <v>802</v>
      </c>
      <c r="C38" s="158">
        <v>1</v>
      </c>
      <c r="D38" s="158">
        <v>4</v>
      </c>
      <c r="E38" s="158">
        <v>91</v>
      </c>
      <c r="F38" s="160" t="s">
        <v>117</v>
      </c>
      <c r="G38" s="160" t="s">
        <v>200</v>
      </c>
      <c r="H38" s="160" t="s">
        <v>219</v>
      </c>
      <c r="I38" s="161"/>
      <c r="J38" s="162">
        <f>J39</f>
        <v>69.2</v>
      </c>
      <c r="K38" s="162">
        <f>K39</f>
        <v>69.2</v>
      </c>
    </row>
    <row r="39" spans="1:11" s="92" customFormat="1" ht="25.5" customHeight="1">
      <c r="A39" s="93" t="s">
        <v>120</v>
      </c>
      <c r="B39" s="150">
        <v>802</v>
      </c>
      <c r="C39" s="158">
        <v>1</v>
      </c>
      <c r="D39" s="158">
        <v>4</v>
      </c>
      <c r="E39" s="160" t="s">
        <v>119</v>
      </c>
      <c r="F39" s="160" t="s">
        <v>117</v>
      </c>
      <c r="G39" s="160" t="s">
        <v>200</v>
      </c>
      <c r="H39" s="160" t="s">
        <v>219</v>
      </c>
      <c r="I39" s="161">
        <v>540</v>
      </c>
      <c r="J39" s="162">
        <f>63.6+5.6</f>
        <v>69.2</v>
      </c>
      <c r="K39" s="162">
        <v>69.2</v>
      </c>
    </row>
    <row r="40" spans="1:11" s="92" customFormat="1" ht="84.75" customHeight="1">
      <c r="A40" s="93" t="s">
        <v>139</v>
      </c>
      <c r="B40" s="150">
        <v>802</v>
      </c>
      <c r="C40" s="158">
        <v>1</v>
      </c>
      <c r="D40" s="158">
        <v>4</v>
      </c>
      <c r="E40" s="160" t="s">
        <v>119</v>
      </c>
      <c r="F40" s="160" t="s">
        <v>117</v>
      </c>
      <c r="G40" s="160" t="s">
        <v>200</v>
      </c>
      <c r="H40" s="160" t="s">
        <v>220</v>
      </c>
      <c r="I40" s="161"/>
      <c r="J40" s="162">
        <f>J41</f>
        <v>78.6</v>
      </c>
      <c r="K40" s="162">
        <f>K41</f>
        <v>78.6</v>
      </c>
    </row>
    <row r="41" spans="1:11" s="92" customFormat="1" ht="24" customHeight="1">
      <c r="A41" s="93" t="s">
        <v>120</v>
      </c>
      <c r="B41" s="150">
        <v>802</v>
      </c>
      <c r="C41" s="158">
        <v>1</v>
      </c>
      <c r="D41" s="158">
        <v>4</v>
      </c>
      <c r="E41" s="160" t="s">
        <v>119</v>
      </c>
      <c r="F41" s="160" t="s">
        <v>117</v>
      </c>
      <c r="G41" s="160" t="s">
        <v>200</v>
      </c>
      <c r="H41" s="160" t="s">
        <v>220</v>
      </c>
      <c r="I41" s="161">
        <v>540</v>
      </c>
      <c r="J41" s="162">
        <v>78.6</v>
      </c>
      <c r="K41" s="162">
        <v>78.6</v>
      </c>
    </row>
    <row r="42" spans="1:11" s="92" customFormat="1" ht="60.75" customHeight="1">
      <c r="A42" s="93" t="s">
        <v>221</v>
      </c>
      <c r="B42" s="150">
        <v>802</v>
      </c>
      <c r="C42" s="158">
        <v>1</v>
      </c>
      <c r="D42" s="158">
        <v>4</v>
      </c>
      <c r="E42" s="160" t="s">
        <v>119</v>
      </c>
      <c r="F42" s="160" t="s">
        <v>117</v>
      </c>
      <c r="G42" s="160" t="s">
        <v>200</v>
      </c>
      <c r="H42" s="160" t="s">
        <v>222</v>
      </c>
      <c r="I42" s="161"/>
      <c r="J42" s="162">
        <f>J43</f>
        <v>67.2</v>
      </c>
      <c r="K42" s="162">
        <f>K43</f>
        <v>67.2</v>
      </c>
    </row>
    <row r="43" spans="1:11" s="92" customFormat="1" ht="23.25" customHeight="1">
      <c r="A43" s="93" t="s">
        <v>120</v>
      </c>
      <c r="B43" s="150">
        <v>802</v>
      </c>
      <c r="C43" s="158">
        <v>1</v>
      </c>
      <c r="D43" s="158">
        <v>4</v>
      </c>
      <c r="E43" s="160" t="s">
        <v>119</v>
      </c>
      <c r="F43" s="160" t="s">
        <v>117</v>
      </c>
      <c r="G43" s="160" t="s">
        <v>200</v>
      </c>
      <c r="H43" s="160" t="s">
        <v>222</v>
      </c>
      <c r="I43" s="161">
        <v>540</v>
      </c>
      <c r="J43" s="162">
        <v>67.2</v>
      </c>
      <c r="K43" s="162">
        <v>67.2</v>
      </c>
    </row>
    <row r="44" spans="1:11" s="92" customFormat="1" ht="41.25" customHeight="1">
      <c r="A44" s="95" t="s">
        <v>103</v>
      </c>
      <c r="B44" s="147">
        <v>802</v>
      </c>
      <c r="C44" s="154">
        <v>1</v>
      </c>
      <c r="D44" s="154">
        <v>6</v>
      </c>
      <c r="E44" s="155"/>
      <c r="F44" s="155"/>
      <c r="G44" s="155"/>
      <c r="H44" s="155"/>
      <c r="I44" s="156"/>
      <c r="J44" s="157">
        <f>J45</f>
        <v>46.2</v>
      </c>
      <c r="K44" s="157">
        <f>K45</f>
        <v>46.2</v>
      </c>
    </row>
    <row r="45" spans="1:11" s="92" customFormat="1" ht="41.25" customHeight="1">
      <c r="A45" s="93" t="s">
        <v>138</v>
      </c>
      <c r="B45" s="150">
        <v>802</v>
      </c>
      <c r="C45" s="158">
        <v>1</v>
      </c>
      <c r="D45" s="158">
        <v>6</v>
      </c>
      <c r="E45" s="160" t="s">
        <v>119</v>
      </c>
      <c r="F45" s="160" t="s">
        <v>117</v>
      </c>
      <c r="G45" s="160" t="s">
        <v>200</v>
      </c>
      <c r="H45" s="160" t="s">
        <v>223</v>
      </c>
      <c r="I45" s="161"/>
      <c r="J45" s="162">
        <f>J46</f>
        <v>46.2</v>
      </c>
      <c r="K45" s="162">
        <f>K46</f>
        <v>46.2</v>
      </c>
    </row>
    <row r="46" spans="1:11" s="92" customFormat="1" ht="22.5" customHeight="1">
      <c r="A46" s="93" t="s">
        <v>120</v>
      </c>
      <c r="B46" s="150">
        <v>802</v>
      </c>
      <c r="C46" s="158">
        <v>1</v>
      </c>
      <c r="D46" s="158">
        <v>6</v>
      </c>
      <c r="E46" s="160" t="s">
        <v>119</v>
      </c>
      <c r="F46" s="160" t="s">
        <v>117</v>
      </c>
      <c r="G46" s="160" t="s">
        <v>200</v>
      </c>
      <c r="H46" s="160" t="s">
        <v>223</v>
      </c>
      <c r="I46" s="161">
        <v>540</v>
      </c>
      <c r="J46" s="162">
        <v>46.2</v>
      </c>
      <c r="K46" s="162">
        <v>46.2</v>
      </c>
    </row>
    <row r="47" spans="1:11" s="90" customFormat="1" ht="15.75">
      <c r="A47" s="95" t="s">
        <v>136</v>
      </c>
      <c r="B47" s="147">
        <v>802</v>
      </c>
      <c r="C47" s="154">
        <v>1</v>
      </c>
      <c r="D47" s="154">
        <v>11</v>
      </c>
      <c r="E47" s="155"/>
      <c r="F47" s="155"/>
      <c r="G47" s="155"/>
      <c r="H47" s="155"/>
      <c r="I47" s="156"/>
      <c r="J47" s="157">
        <f aca="true" t="shared" si="1" ref="J47:K49">J48</f>
        <v>45</v>
      </c>
      <c r="K47" s="157">
        <f t="shared" si="1"/>
        <v>42.9</v>
      </c>
    </row>
    <row r="48" spans="1:11" ht="23.25" customHeight="1">
      <c r="A48" s="93" t="s">
        <v>136</v>
      </c>
      <c r="B48" s="150">
        <v>802</v>
      </c>
      <c r="C48" s="158">
        <v>1</v>
      </c>
      <c r="D48" s="158">
        <v>11</v>
      </c>
      <c r="E48" s="160" t="s">
        <v>224</v>
      </c>
      <c r="F48" s="160" t="s">
        <v>117</v>
      </c>
      <c r="G48" s="160" t="s">
        <v>200</v>
      </c>
      <c r="H48" s="160" t="s">
        <v>201</v>
      </c>
      <c r="I48" s="161"/>
      <c r="J48" s="162">
        <f t="shared" si="1"/>
        <v>45</v>
      </c>
      <c r="K48" s="162">
        <f t="shared" si="1"/>
        <v>42.9</v>
      </c>
    </row>
    <row r="49" spans="1:11" ht="22.5" customHeight="1">
      <c r="A49" s="93" t="s">
        <v>135</v>
      </c>
      <c r="B49" s="150">
        <v>802</v>
      </c>
      <c r="C49" s="158">
        <v>1</v>
      </c>
      <c r="D49" s="158">
        <v>11</v>
      </c>
      <c r="E49" s="160" t="s">
        <v>224</v>
      </c>
      <c r="F49" s="160" t="s">
        <v>117</v>
      </c>
      <c r="G49" s="160" t="s">
        <v>200</v>
      </c>
      <c r="H49" s="160" t="s">
        <v>225</v>
      </c>
      <c r="I49" s="161"/>
      <c r="J49" s="162">
        <f t="shared" si="1"/>
        <v>45</v>
      </c>
      <c r="K49" s="162">
        <f t="shared" si="1"/>
        <v>42.9</v>
      </c>
    </row>
    <row r="50" spans="1:11" ht="19.5" customHeight="1">
      <c r="A50" s="93" t="s">
        <v>134</v>
      </c>
      <c r="B50" s="150">
        <v>802</v>
      </c>
      <c r="C50" s="158">
        <v>1</v>
      </c>
      <c r="D50" s="158">
        <v>11</v>
      </c>
      <c r="E50" s="160" t="s">
        <v>224</v>
      </c>
      <c r="F50" s="160" t="s">
        <v>117</v>
      </c>
      <c r="G50" s="160" t="s">
        <v>200</v>
      </c>
      <c r="H50" s="160" t="s">
        <v>225</v>
      </c>
      <c r="I50" s="161">
        <v>870</v>
      </c>
      <c r="J50" s="162">
        <f>10+35</f>
        <v>45</v>
      </c>
      <c r="K50" s="162">
        <v>42.9</v>
      </c>
    </row>
    <row r="51" spans="1:11" ht="26.25" customHeight="1">
      <c r="A51" s="95" t="s">
        <v>102</v>
      </c>
      <c r="B51" s="147">
        <v>802</v>
      </c>
      <c r="C51" s="154">
        <v>1</v>
      </c>
      <c r="D51" s="154">
        <v>13</v>
      </c>
      <c r="E51" s="155"/>
      <c r="F51" s="155"/>
      <c r="G51" s="155"/>
      <c r="H51" s="155"/>
      <c r="I51" s="156"/>
      <c r="J51" s="157">
        <f>J54+J56+J58</f>
        <v>135.6</v>
      </c>
      <c r="K51" s="157">
        <f>K54+K56+K58</f>
        <v>130.70000000000002</v>
      </c>
    </row>
    <row r="52" spans="1:11" ht="37.5" customHeight="1">
      <c r="A52" s="93" t="s">
        <v>133</v>
      </c>
      <c r="B52" s="150">
        <v>802</v>
      </c>
      <c r="C52" s="158">
        <v>1</v>
      </c>
      <c r="D52" s="158">
        <v>13</v>
      </c>
      <c r="E52" s="160" t="s">
        <v>137</v>
      </c>
      <c r="F52" s="160" t="s">
        <v>117</v>
      </c>
      <c r="G52" s="160" t="s">
        <v>200</v>
      </c>
      <c r="H52" s="160" t="s">
        <v>226</v>
      </c>
      <c r="I52" s="161"/>
      <c r="J52" s="162">
        <f>J53</f>
        <v>76.3</v>
      </c>
      <c r="K52" s="162">
        <f>K53</f>
        <v>71.4</v>
      </c>
    </row>
    <row r="53" spans="1:11" s="86" customFormat="1" ht="23.25" customHeight="1">
      <c r="A53" s="93" t="s">
        <v>132</v>
      </c>
      <c r="B53" s="150">
        <v>802</v>
      </c>
      <c r="C53" s="158">
        <v>1</v>
      </c>
      <c r="D53" s="158">
        <v>13</v>
      </c>
      <c r="E53" s="160" t="s">
        <v>137</v>
      </c>
      <c r="F53" s="160" t="s">
        <v>117</v>
      </c>
      <c r="G53" s="160" t="s">
        <v>200</v>
      </c>
      <c r="H53" s="160" t="s">
        <v>226</v>
      </c>
      <c r="I53" s="161"/>
      <c r="J53" s="162">
        <f>J54</f>
        <v>76.3</v>
      </c>
      <c r="K53" s="162">
        <f>K54</f>
        <v>71.4</v>
      </c>
    </row>
    <row r="54" spans="1:11" s="85" customFormat="1" ht="45" customHeight="1">
      <c r="A54" s="93" t="s">
        <v>114</v>
      </c>
      <c r="B54" s="150">
        <v>802</v>
      </c>
      <c r="C54" s="158">
        <v>1</v>
      </c>
      <c r="D54" s="158">
        <v>13</v>
      </c>
      <c r="E54" s="160" t="s">
        <v>137</v>
      </c>
      <c r="F54" s="160" t="s">
        <v>117</v>
      </c>
      <c r="G54" s="160" t="s">
        <v>200</v>
      </c>
      <c r="H54" s="160" t="s">
        <v>226</v>
      </c>
      <c r="I54" s="161">
        <v>244</v>
      </c>
      <c r="J54" s="162">
        <f>51.3+15+10</f>
        <v>76.3</v>
      </c>
      <c r="K54" s="162">
        <v>71.4</v>
      </c>
    </row>
    <row r="55" spans="1:11" s="85" customFormat="1" ht="101.25" customHeight="1">
      <c r="A55" s="93" t="s">
        <v>227</v>
      </c>
      <c r="B55" s="150">
        <v>802</v>
      </c>
      <c r="C55" s="158">
        <v>1</v>
      </c>
      <c r="D55" s="158">
        <v>13</v>
      </c>
      <c r="E55" s="160" t="s">
        <v>131</v>
      </c>
      <c r="F55" s="160" t="s">
        <v>130</v>
      </c>
      <c r="G55" s="160" t="s">
        <v>228</v>
      </c>
      <c r="H55" s="160" t="s">
        <v>229</v>
      </c>
      <c r="I55" s="161"/>
      <c r="J55" s="163">
        <f>J56</f>
        <v>0.4</v>
      </c>
      <c r="K55" s="163">
        <f>K56</f>
        <v>0.4</v>
      </c>
    </row>
    <row r="56" spans="1:11" s="85" customFormat="1" ht="39" customHeight="1">
      <c r="A56" s="93" t="s">
        <v>114</v>
      </c>
      <c r="B56" s="150">
        <v>802</v>
      </c>
      <c r="C56" s="158">
        <v>1</v>
      </c>
      <c r="D56" s="158">
        <v>13</v>
      </c>
      <c r="E56" s="160" t="s">
        <v>131</v>
      </c>
      <c r="F56" s="160" t="s">
        <v>130</v>
      </c>
      <c r="G56" s="160" t="s">
        <v>228</v>
      </c>
      <c r="H56" s="160" t="s">
        <v>229</v>
      </c>
      <c r="I56" s="161">
        <v>244</v>
      </c>
      <c r="J56" s="163">
        <v>0.4</v>
      </c>
      <c r="K56" s="163">
        <v>0.4</v>
      </c>
    </row>
    <row r="57" spans="1:11" s="85" customFormat="1" ht="86.25" customHeight="1">
      <c r="A57" s="93" t="s">
        <v>140</v>
      </c>
      <c r="B57" s="150">
        <v>802</v>
      </c>
      <c r="C57" s="158">
        <v>1</v>
      </c>
      <c r="D57" s="158">
        <v>13</v>
      </c>
      <c r="E57" s="160" t="s">
        <v>137</v>
      </c>
      <c r="F57" s="160" t="s">
        <v>117</v>
      </c>
      <c r="G57" s="160" t="s">
        <v>200</v>
      </c>
      <c r="H57" s="160" t="s">
        <v>230</v>
      </c>
      <c r="I57" s="161"/>
      <c r="J57" s="162">
        <f>J58</f>
        <v>58.9</v>
      </c>
      <c r="K57" s="162">
        <f>K58</f>
        <v>58.9</v>
      </c>
    </row>
    <row r="58" spans="1:11" s="85" customFormat="1" ht="22.5" customHeight="1">
      <c r="A58" s="93" t="s">
        <v>120</v>
      </c>
      <c r="B58" s="150">
        <v>802</v>
      </c>
      <c r="C58" s="158">
        <v>1</v>
      </c>
      <c r="D58" s="158">
        <v>13</v>
      </c>
      <c r="E58" s="160" t="s">
        <v>137</v>
      </c>
      <c r="F58" s="160" t="s">
        <v>117</v>
      </c>
      <c r="G58" s="160" t="s">
        <v>200</v>
      </c>
      <c r="H58" s="160" t="s">
        <v>230</v>
      </c>
      <c r="I58" s="161">
        <v>540</v>
      </c>
      <c r="J58" s="162">
        <v>58.9</v>
      </c>
      <c r="K58" s="162">
        <v>58.9</v>
      </c>
    </row>
    <row r="59" spans="1:11" s="91" customFormat="1" ht="23.25" customHeight="1">
      <c r="A59" s="95" t="s">
        <v>101</v>
      </c>
      <c r="B59" s="147">
        <v>802</v>
      </c>
      <c r="C59" s="154">
        <v>2</v>
      </c>
      <c r="D59" s="154">
        <v>0</v>
      </c>
      <c r="E59" s="155"/>
      <c r="F59" s="155"/>
      <c r="G59" s="155"/>
      <c r="H59" s="155"/>
      <c r="I59" s="156"/>
      <c r="J59" s="157">
        <f>J60</f>
        <v>91</v>
      </c>
      <c r="K59" s="157">
        <f>K60</f>
        <v>91</v>
      </c>
    </row>
    <row r="60" spans="1:11" s="87" customFormat="1" ht="25.5" customHeight="1">
      <c r="A60" s="95" t="s">
        <v>100</v>
      </c>
      <c r="B60" s="147">
        <v>802</v>
      </c>
      <c r="C60" s="154">
        <v>2</v>
      </c>
      <c r="D60" s="154">
        <v>3</v>
      </c>
      <c r="E60" s="160"/>
      <c r="F60" s="160"/>
      <c r="G60" s="160"/>
      <c r="H60" s="160"/>
      <c r="I60" s="161"/>
      <c r="J60" s="162">
        <f>J62</f>
        <v>91</v>
      </c>
      <c r="K60" s="162">
        <f>K62</f>
        <v>91</v>
      </c>
    </row>
    <row r="61" spans="1:11" s="87" customFormat="1" ht="39.75" customHeight="1">
      <c r="A61" s="93" t="s">
        <v>231</v>
      </c>
      <c r="B61" s="150">
        <v>802</v>
      </c>
      <c r="C61" s="158">
        <v>2</v>
      </c>
      <c r="D61" s="158">
        <v>3</v>
      </c>
      <c r="E61" s="160" t="s">
        <v>232</v>
      </c>
      <c r="F61" s="160" t="s">
        <v>117</v>
      </c>
      <c r="G61" s="160" t="s">
        <v>200</v>
      </c>
      <c r="H61" s="160" t="s">
        <v>113</v>
      </c>
      <c r="I61" s="161"/>
      <c r="J61" s="162">
        <f>J62</f>
        <v>91</v>
      </c>
      <c r="K61" s="162">
        <f>K62</f>
        <v>91</v>
      </c>
    </row>
    <row r="62" spans="1:11" s="87" customFormat="1" ht="37.5" customHeight="1">
      <c r="A62" s="93" t="s">
        <v>129</v>
      </c>
      <c r="B62" s="150">
        <v>802</v>
      </c>
      <c r="C62" s="158">
        <v>2</v>
      </c>
      <c r="D62" s="158">
        <v>3</v>
      </c>
      <c r="E62" s="160" t="s">
        <v>232</v>
      </c>
      <c r="F62" s="160" t="s">
        <v>117</v>
      </c>
      <c r="G62" s="160" t="s">
        <v>200</v>
      </c>
      <c r="H62" s="160" t="s">
        <v>233</v>
      </c>
      <c r="I62" s="161"/>
      <c r="J62" s="162">
        <f>J63+J64+J65</f>
        <v>91</v>
      </c>
      <c r="K62" s="162">
        <f>K63+K64+K65</f>
        <v>91</v>
      </c>
    </row>
    <row r="63" spans="1:11" ht="22.5" customHeight="1">
      <c r="A63" s="93" t="s">
        <v>204</v>
      </c>
      <c r="B63" s="150">
        <v>802</v>
      </c>
      <c r="C63" s="158">
        <v>2</v>
      </c>
      <c r="D63" s="158">
        <v>3</v>
      </c>
      <c r="E63" s="160" t="s">
        <v>232</v>
      </c>
      <c r="F63" s="160" t="s">
        <v>117</v>
      </c>
      <c r="G63" s="160" t="s">
        <v>200</v>
      </c>
      <c r="H63" s="160" t="s">
        <v>233</v>
      </c>
      <c r="I63" s="161">
        <v>121</v>
      </c>
      <c r="J63" s="162">
        <v>63.7</v>
      </c>
      <c r="K63" s="162">
        <v>63.7</v>
      </c>
    </row>
    <row r="64" spans="1:11" ht="53.25" customHeight="1">
      <c r="A64" s="93" t="s">
        <v>209</v>
      </c>
      <c r="B64" s="150">
        <v>802</v>
      </c>
      <c r="C64" s="158">
        <v>2</v>
      </c>
      <c r="D64" s="158">
        <v>3</v>
      </c>
      <c r="E64" s="160" t="s">
        <v>232</v>
      </c>
      <c r="F64" s="160" t="s">
        <v>117</v>
      </c>
      <c r="G64" s="160" t="s">
        <v>200</v>
      </c>
      <c r="H64" s="160" t="s">
        <v>233</v>
      </c>
      <c r="I64" s="161">
        <v>129</v>
      </c>
      <c r="J64" s="162">
        <f>27.3-8</f>
        <v>19.3</v>
      </c>
      <c r="K64" s="162">
        <v>19.3</v>
      </c>
    </row>
    <row r="65" spans="1:11" ht="39.75" customHeight="1">
      <c r="A65" s="93" t="s">
        <v>213</v>
      </c>
      <c r="B65" s="150">
        <v>802</v>
      </c>
      <c r="C65" s="158">
        <v>2</v>
      </c>
      <c r="D65" s="158">
        <v>3</v>
      </c>
      <c r="E65" s="160" t="s">
        <v>232</v>
      </c>
      <c r="F65" s="160" t="s">
        <v>117</v>
      </c>
      <c r="G65" s="160" t="s">
        <v>200</v>
      </c>
      <c r="H65" s="160" t="s">
        <v>233</v>
      </c>
      <c r="I65" s="161">
        <v>242</v>
      </c>
      <c r="J65" s="162">
        <v>8</v>
      </c>
      <c r="K65" s="162">
        <v>8</v>
      </c>
    </row>
    <row r="66" spans="1:11" ht="35.25" customHeight="1">
      <c r="A66" s="95" t="s">
        <v>99</v>
      </c>
      <c r="B66" s="147">
        <v>802</v>
      </c>
      <c r="C66" s="154">
        <v>3</v>
      </c>
      <c r="D66" s="154">
        <v>0</v>
      </c>
      <c r="E66" s="155"/>
      <c r="F66" s="155"/>
      <c r="G66" s="155"/>
      <c r="H66" s="155"/>
      <c r="I66" s="156"/>
      <c r="J66" s="157">
        <f>J67</f>
        <v>271.7</v>
      </c>
      <c r="K66" s="157">
        <f>K67</f>
        <v>267.4</v>
      </c>
    </row>
    <row r="67" spans="1:11" s="90" customFormat="1" ht="22.5" customHeight="1">
      <c r="A67" s="95" t="s">
        <v>98</v>
      </c>
      <c r="B67" s="147">
        <v>802</v>
      </c>
      <c r="C67" s="154">
        <v>3</v>
      </c>
      <c r="D67" s="154">
        <v>10</v>
      </c>
      <c r="E67" s="155"/>
      <c r="F67" s="155"/>
      <c r="G67" s="155"/>
      <c r="H67" s="155"/>
      <c r="I67" s="156"/>
      <c r="J67" s="157">
        <f>J69+J72</f>
        <v>271.7</v>
      </c>
      <c r="K67" s="157">
        <f>K69+K72</f>
        <v>267.4</v>
      </c>
    </row>
    <row r="68" spans="1:11" s="89" customFormat="1" ht="41.25" customHeight="1">
      <c r="A68" s="93" t="s">
        <v>234</v>
      </c>
      <c r="B68" s="150">
        <v>802</v>
      </c>
      <c r="C68" s="158">
        <v>3</v>
      </c>
      <c r="D68" s="158">
        <v>10</v>
      </c>
      <c r="E68" s="160" t="s">
        <v>235</v>
      </c>
      <c r="F68" s="160" t="s">
        <v>117</v>
      </c>
      <c r="G68" s="160" t="s">
        <v>200</v>
      </c>
      <c r="H68" s="160" t="s">
        <v>201</v>
      </c>
      <c r="I68" s="161"/>
      <c r="J68" s="162">
        <f>J69</f>
        <v>71.7</v>
      </c>
      <c r="K68" s="162">
        <f>K69</f>
        <v>67.4</v>
      </c>
    </row>
    <row r="69" spans="1:11" s="89" customFormat="1" ht="38.25" customHeight="1">
      <c r="A69" s="93" t="s">
        <v>127</v>
      </c>
      <c r="B69" s="150">
        <v>802</v>
      </c>
      <c r="C69" s="158">
        <v>3</v>
      </c>
      <c r="D69" s="158">
        <v>10</v>
      </c>
      <c r="E69" s="160" t="s">
        <v>235</v>
      </c>
      <c r="F69" s="160" t="s">
        <v>117</v>
      </c>
      <c r="G69" s="160" t="s">
        <v>200</v>
      </c>
      <c r="H69" s="160" t="s">
        <v>236</v>
      </c>
      <c r="I69" s="161"/>
      <c r="J69" s="162">
        <f>J70</f>
        <v>71.7</v>
      </c>
      <c r="K69" s="162">
        <f>K70</f>
        <v>67.4</v>
      </c>
    </row>
    <row r="70" spans="1:11" s="89" customFormat="1" ht="38.25" customHeight="1">
      <c r="A70" s="93" t="s">
        <v>114</v>
      </c>
      <c r="B70" s="150">
        <v>802</v>
      </c>
      <c r="C70" s="158">
        <v>3</v>
      </c>
      <c r="D70" s="158">
        <v>10</v>
      </c>
      <c r="E70" s="160" t="s">
        <v>235</v>
      </c>
      <c r="F70" s="160" t="s">
        <v>117</v>
      </c>
      <c r="G70" s="160" t="s">
        <v>200</v>
      </c>
      <c r="H70" s="160" t="s">
        <v>236</v>
      </c>
      <c r="I70" s="161">
        <v>244</v>
      </c>
      <c r="J70" s="162">
        <v>71.7</v>
      </c>
      <c r="K70" s="162">
        <v>67.4</v>
      </c>
    </row>
    <row r="71" spans="1:11" s="89" customFormat="1" ht="72" customHeight="1">
      <c r="A71" s="93" t="s">
        <v>215</v>
      </c>
      <c r="B71" s="150">
        <v>802</v>
      </c>
      <c r="C71" s="158">
        <v>3</v>
      </c>
      <c r="D71" s="158">
        <v>10</v>
      </c>
      <c r="E71" s="160" t="s">
        <v>237</v>
      </c>
      <c r="F71" s="160" t="s">
        <v>117</v>
      </c>
      <c r="G71" s="160" t="s">
        <v>200</v>
      </c>
      <c r="H71" s="160" t="s">
        <v>211</v>
      </c>
      <c r="I71" s="161"/>
      <c r="J71" s="162">
        <f>J72</f>
        <v>200</v>
      </c>
      <c r="K71" s="162">
        <f>K72</f>
        <v>200</v>
      </c>
    </row>
    <row r="72" spans="1:11" s="89" customFormat="1" ht="36.75" customHeight="1">
      <c r="A72" s="93" t="s">
        <v>216</v>
      </c>
      <c r="B72" s="150">
        <v>802</v>
      </c>
      <c r="C72" s="158">
        <v>3</v>
      </c>
      <c r="D72" s="158">
        <v>10</v>
      </c>
      <c r="E72" s="160" t="s">
        <v>237</v>
      </c>
      <c r="F72" s="160" t="s">
        <v>117</v>
      </c>
      <c r="G72" s="160" t="s">
        <v>200</v>
      </c>
      <c r="H72" s="160" t="s">
        <v>211</v>
      </c>
      <c r="I72" s="161">
        <v>244</v>
      </c>
      <c r="J72" s="162">
        <f>200</f>
        <v>200</v>
      </c>
      <c r="K72" s="162">
        <v>200</v>
      </c>
    </row>
    <row r="73" spans="1:11" s="89" customFormat="1" ht="24.75" customHeight="1">
      <c r="A73" s="95" t="s">
        <v>97</v>
      </c>
      <c r="B73" s="147">
        <v>802</v>
      </c>
      <c r="C73" s="154">
        <v>4</v>
      </c>
      <c r="D73" s="154">
        <v>0</v>
      </c>
      <c r="E73" s="155"/>
      <c r="F73" s="155"/>
      <c r="G73" s="155"/>
      <c r="H73" s="156"/>
      <c r="I73" s="156"/>
      <c r="J73" s="157">
        <f>J77+J80</f>
        <v>542.9000000000001</v>
      </c>
      <c r="K73" s="157">
        <f>K77+K80</f>
        <v>542.9000000000001</v>
      </c>
    </row>
    <row r="74" spans="1:11" s="89" customFormat="1" ht="21.75" customHeight="1">
      <c r="A74" s="93" t="s">
        <v>126</v>
      </c>
      <c r="B74" s="150">
        <v>802</v>
      </c>
      <c r="C74" s="158">
        <v>4</v>
      </c>
      <c r="D74" s="158">
        <v>9</v>
      </c>
      <c r="E74" s="160"/>
      <c r="F74" s="160"/>
      <c r="G74" s="160"/>
      <c r="H74" s="161"/>
      <c r="I74" s="161"/>
      <c r="J74" s="162">
        <f>J77+J80</f>
        <v>542.9000000000001</v>
      </c>
      <c r="K74" s="162">
        <f>K77+K80</f>
        <v>542.9000000000001</v>
      </c>
    </row>
    <row r="75" spans="1:11" s="89" customFormat="1" ht="21.75" customHeight="1">
      <c r="A75" s="93" t="s">
        <v>125</v>
      </c>
      <c r="B75" s="150">
        <v>802</v>
      </c>
      <c r="C75" s="158">
        <v>4</v>
      </c>
      <c r="D75" s="158">
        <v>9</v>
      </c>
      <c r="E75" s="160" t="s">
        <v>124</v>
      </c>
      <c r="F75" s="160" t="s">
        <v>117</v>
      </c>
      <c r="G75" s="160" t="s">
        <v>200</v>
      </c>
      <c r="H75" s="160" t="s">
        <v>238</v>
      </c>
      <c r="I75" s="161"/>
      <c r="J75" s="162">
        <f>J76</f>
        <v>24.7</v>
      </c>
      <c r="K75" s="162">
        <f>K76</f>
        <v>24.7</v>
      </c>
    </row>
    <row r="76" spans="1:11" s="89" customFormat="1" ht="36.75" customHeight="1">
      <c r="A76" s="93" t="s">
        <v>239</v>
      </c>
      <c r="B76" s="150">
        <v>802</v>
      </c>
      <c r="C76" s="158">
        <v>4</v>
      </c>
      <c r="D76" s="158">
        <v>9</v>
      </c>
      <c r="E76" s="160" t="s">
        <v>124</v>
      </c>
      <c r="F76" s="160" t="s">
        <v>117</v>
      </c>
      <c r="G76" s="160" t="s">
        <v>200</v>
      </c>
      <c r="H76" s="160" t="s">
        <v>238</v>
      </c>
      <c r="I76" s="161"/>
      <c r="J76" s="162">
        <f>J77</f>
        <v>24.7</v>
      </c>
      <c r="K76" s="162">
        <f>K77</f>
        <v>24.7</v>
      </c>
    </row>
    <row r="77" spans="1:11" s="89" customFormat="1" ht="39" customHeight="1">
      <c r="A77" s="164" t="s">
        <v>114</v>
      </c>
      <c r="B77" s="150">
        <v>802</v>
      </c>
      <c r="C77" s="158">
        <v>4</v>
      </c>
      <c r="D77" s="158">
        <v>9</v>
      </c>
      <c r="E77" s="160" t="s">
        <v>124</v>
      </c>
      <c r="F77" s="160" t="s">
        <v>117</v>
      </c>
      <c r="G77" s="160" t="s">
        <v>200</v>
      </c>
      <c r="H77" s="160" t="s">
        <v>238</v>
      </c>
      <c r="I77" s="161">
        <v>244</v>
      </c>
      <c r="J77" s="162">
        <v>24.7</v>
      </c>
      <c r="K77" s="162">
        <v>24.7</v>
      </c>
    </row>
    <row r="78" spans="1:11" s="89" customFormat="1" ht="37.5" customHeight="1">
      <c r="A78" s="93" t="s">
        <v>240</v>
      </c>
      <c r="B78" s="150">
        <v>802</v>
      </c>
      <c r="C78" s="158">
        <v>4</v>
      </c>
      <c r="D78" s="158">
        <v>9</v>
      </c>
      <c r="E78" s="160" t="s">
        <v>124</v>
      </c>
      <c r="F78" s="160" t="s">
        <v>117</v>
      </c>
      <c r="G78" s="160" t="s">
        <v>200</v>
      </c>
      <c r="H78" s="160" t="s">
        <v>241</v>
      </c>
      <c r="I78" s="161"/>
      <c r="J78" s="162">
        <f>J80</f>
        <v>518.2</v>
      </c>
      <c r="K78" s="162">
        <f>K80</f>
        <v>518.2</v>
      </c>
    </row>
    <row r="79" spans="1:11" s="89" customFormat="1" ht="41.25" customHeight="1">
      <c r="A79" s="93" t="s">
        <v>198</v>
      </c>
      <c r="B79" s="150">
        <v>802</v>
      </c>
      <c r="C79" s="158">
        <v>4</v>
      </c>
      <c r="D79" s="158">
        <v>9</v>
      </c>
      <c r="E79" s="160" t="s">
        <v>124</v>
      </c>
      <c r="F79" s="160" t="s">
        <v>117</v>
      </c>
      <c r="G79" s="160" t="s">
        <v>200</v>
      </c>
      <c r="H79" s="160" t="s">
        <v>241</v>
      </c>
      <c r="I79" s="161"/>
      <c r="J79" s="162">
        <f>J80</f>
        <v>518.2</v>
      </c>
      <c r="K79" s="162">
        <f>K80</f>
        <v>518.2</v>
      </c>
    </row>
    <row r="80" spans="1:11" s="89" customFormat="1" ht="20.25" customHeight="1">
      <c r="A80" s="93" t="s">
        <v>120</v>
      </c>
      <c r="B80" s="150">
        <v>802</v>
      </c>
      <c r="C80" s="158">
        <v>4</v>
      </c>
      <c r="D80" s="158">
        <v>9</v>
      </c>
      <c r="E80" s="160" t="s">
        <v>124</v>
      </c>
      <c r="F80" s="160" t="s">
        <v>117</v>
      </c>
      <c r="G80" s="160" t="s">
        <v>200</v>
      </c>
      <c r="H80" s="160" t="s">
        <v>241</v>
      </c>
      <c r="I80" s="161">
        <v>540</v>
      </c>
      <c r="J80" s="162">
        <v>518.2</v>
      </c>
      <c r="K80" s="162">
        <v>518.2</v>
      </c>
    </row>
    <row r="81" spans="1:11" s="88" customFormat="1" ht="23.25" customHeight="1">
      <c r="A81" s="95" t="s">
        <v>95</v>
      </c>
      <c r="B81" s="147">
        <v>802</v>
      </c>
      <c r="C81" s="154">
        <v>5</v>
      </c>
      <c r="D81" s="154">
        <v>0</v>
      </c>
      <c r="E81" s="155"/>
      <c r="F81" s="155"/>
      <c r="G81" s="155"/>
      <c r="H81" s="155"/>
      <c r="I81" s="156"/>
      <c r="J81" s="157">
        <f>J82+J89+J93</f>
        <v>2897.7000000000003</v>
      </c>
      <c r="K81" s="157">
        <f>K82+K89+K93</f>
        <v>2657.3</v>
      </c>
    </row>
    <row r="82" spans="1:11" s="88" customFormat="1" ht="22.5" customHeight="1">
      <c r="A82" s="95" t="s">
        <v>94</v>
      </c>
      <c r="B82" s="147">
        <v>802</v>
      </c>
      <c r="C82" s="154">
        <v>5</v>
      </c>
      <c r="D82" s="154">
        <v>1</v>
      </c>
      <c r="E82" s="155"/>
      <c r="F82" s="155"/>
      <c r="G82" s="155"/>
      <c r="H82" s="155"/>
      <c r="I82" s="156"/>
      <c r="J82" s="157">
        <f>J83</f>
        <v>443</v>
      </c>
      <c r="K82" s="157">
        <f>K83</f>
        <v>443</v>
      </c>
    </row>
    <row r="83" spans="1:11" ht="20.25" customHeight="1">
      <c r="A83" s="93" t="s">
        <v>94</v>
      </c>
      <c r="B83" s="150">
        <v>802</v>
      </c>
      <c r="C83" s="158">
        <v>5</v>
      </c>
      <c r="D83" s="158">
        <v>1</v>
      </c>
      <c r="E83" s="160" t="s">
        <v>242</v>
      </c>
      <c r="F83" s="160" t="s">
        <v>117</v>
      </c>
      <c r="G83" s="160" t="s">
        <v>200</v>
      </c>
      <c r="H83" s="160" t="s">
        <v>201</v>
      </c>
      <c r="I83" s="156"/>
      <c r="J83" s="162">
        <f>J86+J88</f>
        <v>443</v>
      </c>
      <c r="K83" s="162">
        <f>K86+K88</f>
        <v>443</v>
      </c>
    </row>
    <row r="84" spans="1:11" ht="22.5" customHeight="1">
      <c r="A84" s="93" t="s">
        <v>243</v>
      </c>
      <c r="B84" s="150">
        <v>802</v>
      </c>
      <c r="C84" s="158">
        <v>5</v>
      </c>
      <c r="D84" s="158">
        <v>1</v>
      </c>
      <c r="E84" s="160" t="s">
        <v>242</v>
      </c>
      <c r="F84" s="160" t="s">
        <v>117</v>
      </c>
      <c r="G84" s="160" t="s">
        <v>200</v>
      </c>
      <c r="H84" s="160" t="s">
        <v>244</v>
      </c>
      <c r="I84" s="156"/>
      <c r="J84" s="162">
        <f>J86</f>
        <v>443</v>
      </c>
      <c r="K84" s="162">
        <f>K86</f>
        <v>443</v>
      </c>
    </row>
    <row r="85" spans="1:11" ht="46.5" customHeight="1">
      <c r="A85" s="93" t="s">
        <v>245</v>
      </c>
      <c r="B85" s="150">
        <v>802</v>
      </c>
      <c r="C85" s="158">
        <v>5</v>
      </c>
      <c r="D85" s="158">
        <v>1</v>
      </c>
      <c r="E85" s="160" t="s">
        <v>242</v>
      </c>
      <c r="F85" s="160" t="s">
        <v>117</v>
      </c>
      <c r="G85" s="160" t="s">
        <v>200</v>
      </c>
      <c r="H85" s="160" t="s">
        <v>244</v>
      </c>
      <c r="I85" s="156"/>
      <c r="J85" s="162">
        <f>J86</f>
        <v>443</v>
      </c>
      <c r="K85" s="162">
        <f>K86</f>
        <v>443</v>
      </c>
    </row>
    <row r="86" spans="1:11" ht="48" customHeight="1">
      <c r="A86" s="93" t="s">
        <v>123</v>
      </c>
      <c r="B86" s="150">
        <v>802</v>
      </c>
      <c r="C86" s="158">
        <v>5</v>
      </c>
      <c r="D86" s="158">
        <v>1</v>
      </c>
      <c r="E86" s="160" t="s">
        <v>242</v>
      </c>
      <c r="F86" s="160" t="s">
        <v>117</v>
      </c>
      <c r="G86" s="160" t="s">
        <v>200</v>
      </c>
      <c r="H86" s="160" t="s">
        <v>244</v>
      </c>
      <c r="I86" s="161">
        <v>243</v>
      </c>
      <c r="J86" s="162">
        <f>384.7+15.3+43</f>
        <v>443</v>
      </c>
      <c r="K86" s="162">
        <v>443</v>
      </c>
    </row>
    <row r="87" spans="1:11" ht="90" customHeight="1" hidden="1">
      <c r="A87" s="165" t="s">
        <v>246</v>
      </c>
      <c r="B87" s="150">
        <v>802</v>
      </c>
      <c r="C87" s="158">
        <v>5</v>
      </c>
      <c r="D87" s="158">
        <v>1</v>
      </c>
      <c r="E87" s="160" t="s">
        <v>242</v>
      </c>
      <c r="F87" s="160" t="s">
        <v>117</v>
      </c>
      <c r="G87" s="160" t="s">
        <v>200</v>
      </c>
      <c r="H87" s="160" t="s">
        <v>247</v>
      </c>
      <c r="I87" s="161"/>
      <c r="J87" s="162">
        <f>J88</f>
        <v>0</v>
      </c>
      <c r="K87" s="162">
        <f>K88</f>
        <v>0</v>
      </c>
    </row>
    <row r="88" spans="1:11" ht="38.25" customHeight="1" hidden="1">
      <c r="A88" s="166" t="s">
        <v>248</v>
      </c>
      <c r="B88" s="167">
        <v>802</v>
      </c>
      <c r="C88" s="168">
        <v>5</v>
      </c>
      <c r="D88" s="158">
        <v>1</v>
      </c>
      <c r="E88" s="160" t="s">
        <v>242</v>
      </c>
      <c r="F88" s="160" t="s">
        <v>117</v>
      </c>
      <c r="G88" s="160" t="s">
        <v>200</v>
      </c>
      <c r="H88" s="160" t="s">
        <v>247</v>
      </c>
      <c r="I88" s="161">
        <v>244</v>
      </c>
      <c r="J88" s="162">
        <f>67.9-67.9</f>
        <v>0</v>
      </c>
      <c r="K88" s="162">
        <v>0</v>
      </c>
    </row>
    <row r="89" spans="1:11" ht="21.75" customHeight="1">
      <c r="A89" s="169" t="s">
        <v>93</v>
      </c>
      <c r="B89" s="170">
        <v>802</v>
      </c>
      <c r="C89" s="171">
        <v>5</v>
      </c>
      <c r="D89" s="154">
        <v>2</v>
      </c>
      <c r="E89" s="155"/>
      <c r="F89" s="155"/>
      <c r="G89" s="155"/>
      <c r="H89" s="155"/>
      <c r="I89" s="156"/>
      <c r="J89" s="157">
        <f aca="true" t="shared" si="2" ref="J89:K91">J90</f>
        <v>60</v>
      </c>
      <c r="K89" s="157">
        <f t="shared" si="2"/>
        <v>60</v>
      </c>
    </row>
    <row r="90" spans="1:11" ht="22.5" customHeight="1">
      <c r="A90" s="172" t="s">
        <v>249</v>
      </c>
      <c r="B90" s="167">
        <v>802</v>
      </c>
      <c r="C90" s="168">
        <v>5</v>
      </c>
      <c r="D90" s="158">
        <v>2</v>
      </c>
      <c r="E90" s="160" t="s">
        <v>250</v>
      </c>
      <c r="F90" s="160" t="s">
        <v>117</v>
      </c>
      <c r="G90" s="160" t="s">
        <v>200</v>
      </c>
      <c r="H90" s="160" t="s">
        <v>201</v>
      </c>
      <c r="I90" s="161"/>
      <c r="J90" s="162">
        <f t="shared" si="2"/>
        <v>60</v>
      </c>
      <c r="K90" s="162">
        <f t="shared" si="2"/>
        <v>60</v>
      </c>
    </row>
    <row r="91" spans="1:11" ht="59.25" customHeight="1">
      <c r="A91" s="172" t="s">
        <v>251</v>
      </c>
      <c r="B91" s="150">
        <v>802</v>
      </c>
      <c r="C91" s="158">
        <v>5</v>
      </c>
      <c r="D91" s="158">
        <v>2</v>
      </c>
      <c r="E91" s="160" t="s">
        <v>250</v>
      </c>
      <c r="F91" s="160" t="s">
        <v>117</v>
      </c>
      <c r="G91" s="160" t="s">
        <v>200</v>
      </c>
      <c r="H91" s="160" t="s">
        <v>247</v>
      </c>
      <c r="I91" s="161"/>
      <c r="J91" s="162">
        <f t="shared" si="2"/>
        <v>60</v>
      </c>
      <c r="K91" s="162">
        <f t="shared" si="2"/>
        <v>60</v>
      </c>
    </row>
    <row r="92" spans="1:11" ht="37.5" customHeight="1">
      <c r="A92" s="172" t="s">
        <v>248</v>
      </c>
      <c r="B92" s="150">
        <v>802</v>
      </c>
      <c r="C92" s="158">
        <v>5</v>
      </c>
      <c r="D92" s="158">
        <v>2</v>
      </c>
      <c r="E92" s="160" t="s">
        <v>250</v>
      </c>
      <c r="F92" s="160" t="s">
        <v>117</v>
      </c>
      <c r="G92" s="160" t="s">
        <v>200</v>
      </c>
      <c r="H92" s="160" t="s">
        <v>247</v>
      </c>
      <c r="I92" s="161">
        <v>244</v>
      </c>
      <c r="J92" s="162">
        <v>60</v>
      </c>
      <c r="K92" s="162">
        <v>60</v>
      </c>
    </row>
    <row r="93" spans="1:11" ht="20.25" customHeight="1">
      <c r="A93" s="95" t="s">
        <v>92</v>
      </c>
      <c r="B93" s="147">
        <v>802</v>
      </c>
      <c r="C93" s="154">
        <v>5</v>
      </c>
      <c r="D93" s="154">
        <v>3</v>
      </c>
      <c r="E93" s="155"/>
      <c r="F93" s="155"/>
      <c r="G93" s="155"/>
      <c r="H93" s="155"/>
      <c r="I93" s="156"/>
      <c r="J93" s="157">
        <f>J95+J97+J99+J101+J104</f>
        <v>2394.7000000000003</v>
      </c>
      <c r="K93" s="157">
        <f>K95+K97+K99+K101+K104</f>
        <v>2154.3</v>
      </c>
    </row>
    <row r="94" spans="1:11" ht="19.5" customHeight="1">
      <c r="A94" s="93" t="s">
        <v>92</v>
      </c>
      <c r="B94" s="150">
        <v>802</v>
      </c>
      <c r="C94" s="158">
        <v>5</v>
      </c>
      <c r="D94" s="158">
        <v>3</v>
      </c>
      <c r="E94" s="160" t="s">
        <v>237</v>
      </c>
      <c r="F94" s="160" t="s">
        <v>117</v>
      </c>
      <c r="G94" s="160" t="s">
        <v>200</v>
      </c>
      <c r="H94" s="160" t="s">
        <v>201</v>
      </c>
      <c r="I94" s="161"/>
      <c r="J94" s="162">
        <f>J96+J98+J100+J102+J104</f>
        <v>2394.7000000000003</v>
      </c>
      <c r="K94" s="162">
        <f>K96+K98+K100+K102+K104</f>
        <v>2154.3</v>
      </c>
    </row>
    <row r="95" spans="1:11" ht="19.5" customHeight="1">
      <c r="A95" s="93" t="s">
        <v>252</v>
      </c>
      <c r="B95" s="150">
        <v>802</v>
      </c>
      <c r="C95" s="158">
        <v>5</v>
      </c>
      <c r="D95" s="158">
        <v>3</v>
      </c>
      <c r="E95" s="160" t="s">
        <v>237</v>
      </c>
      <c r="F95" s="160" t="s">
        <v>117</v>
      </c>
      <c r="G95" s="160" t="s">
        <v>200</v>
      </c>
      <c r="H95" s="160" t="s">
        <v>226</v>
      </c>
      <c r="I95" s="161"/>
      <c r="J95" s="162">
        <f>J96</f>
        <v>300</v>
      </c>
      <c r="K95" s="162">
        <f>K96</f>
        <v>238.7</v>
      </c>
    </row>
    <row r="96" spans="1:11" ht="37.5" customHeight="1">
      <c r="A96" s="164" t="s">
        <v>114</v>
      </c>
      <c r="B96" s="150">
        <v>802</v>
      </c>
      <c r="C96" s="158">
        <v>5</v>
      </c>
      <c r="D96" s="158">
        <v>3</v>
      </c>
      <c r="E96" s="160" t="s">
        <v>237</v>
      </c>
      <c r="F96" s="160" t="s">
        <v>117</v>
      </c>
      <c r="G96" s="160" t="s">
        <v>200</v>
      </c>
      <c r="H96" s="160" t="s">
        <v>226</v>
      </c>
      <c r="I96" s="161">
        <v>244</v>
      </c>
      <c r="J96" s="162">
        <f>600-300</f>
        <v>300</v>
      </c>
      <c r="K96" s="162">
        <v>238.7</v>
      </c>
    </row>
    <row r="97" spans="1:11" s="87" customFormat="1" ht="20.25" customHeight="1">
      <c r="A97" s="93" t="s">
        <v>253</v>
      </c>
      <c r="B97" s="150">
        <v>802</v>
      </c>
      <c r="C97" s="158">
        <v>5</v>
      </c>
      <c r="D97" s="158">
        <v>3</v>
      </c>
      <c r="E97" s="160" t="s">
        <v>237</v>
      </c>
      <c r="F97" s="160" t="s">
        <v>117</v>
      </c>
      <c r="G97" s="160" t="s">
        <v>200</v>
      </c>
      <c r="H97" s="160" t="s">
        <v>254</v>
      </c>
      <c r="I97" s="161"/>
      <c r="J97" s="162">
        <f>J98</f>
        <v>47.4</v>
      </c>
      <c r="K97" s="162">
        <f>K98</f>
        <v>36.9</v>
      </c>
    </row>
    <row r="98" spans="1:11" ht="39" customHeight="1">
      <c r="A98" s="164" t="s">
        <v>114</v>
      </c>
      <c r="B98" s="150">
        <v>802</v>
      </c>
      <c r="C98" s="158">
        <v>5</v>
      </c>
      <c r="D98" s="158">
        <v>3</v>
      </c>
      <c r="E98" s="160" t="s">
        <v>237</v>
      </c>
      <c r="F98" s="160" t="s">
        <v>117</v>
      </c>
      <c r="G98" s="160" t="s">
        <v>200</v>
      </c>
      <c r="H98" s="160" t="s">
        <v>254</v>
      </c>
      <c r="I98" s="161">
        <v>244</v>
      </c>
      <c r="J98" s="162">
        <v>47.4</v>
      </c>
      <c r="K98" s="162">
        <v>36.9</v>
      </c>
    </row>
    <row r="99" spans="1:11" ht="35.25" customHeight="1">
      <c r="A99" s="93" t="s">
        <v>255</v>
      </c>
      <c r="B99" s="150">
        <v>802</v>
      </c>
      <c r="C99" s="158">
        <v>5</v>
      </c>
      <c r="D99" s="158">
        <v>3</v>
      </c>
      <c r="E99" s="160" t="s">
        <v>237</v>
      </c>
      <c r="F99" s="160" t="s">
        <v>117</v>
      </c>
      <c r="G99" s="160" t="s">
        <v>200</v>
      </c>
      <c r="H99" s="160" t="s">
        <v>256</v>
      </c>
      <c r="I99" s="161"/>
      <c r="J99" s="162">
        <f>J100</f>
        <v>804.9000000000001</v>
      </c>
      <c r="K99" s="162">
        <f>K100</f>
        <v>636.3</v>
      </c>
    </row>
    <row r="100" spans="1:11" ht="39" customHeight="1">
      <c r="A100" s="164" t="s">
        <v>114</v>
      </c>
      <c r="B100" s="150">
        <v>802</v>
      </c>
      <c r="C100" s="158">
        <v>5</v>
      </c>
      <c r="D100" s="158">
        <v>3</v>
      </c>
      <c r="E100" s="160" t="s">
        <v>237</v>
      </c>
      <c r="F100" s="160" t="s">
        <v>117</v>
      </c>
      <c r="G100" s="160" t="s">
        <v>200</v>
      </c>
      <c r="H100" s="160" t="s">
        <v>256</v>
      </c>
      <c r="I100" s="161">
        <v>244</v>
      </c>
      <c r="J100" s="162">
        <f>303.8-35+42.8+39.6+453.7</f>
        <v>804.9000000000001</v>
      </c>
      <c r="K100" s="162">
        <v>636.3</v>
      </c>
    </row>
    <row r="101" spans="1:11" s="174" customFormat="1" ht="75.75" customHeight="1">
      <c r="A101" s="173" t="s">
        <v>215</v>
      </c>
      <c r="B101" s="150">
        <v>802</v>
      </c>
      <c r="C101" s="158">
        <v>5</v>
      </c>
      <c r="D101" s="158">
        <v>3</v>
      </c>
      <c r="E101" s="160" t="s">
        <v>237</v>
      </c>
      <c r="F101" s="160" t="s">
        <v>117</v>
      </c>
      <c r="G101" s="160" t="s">
        <v>200</v>
      </c>
      <c r="H101" s="160" t="s">
        <v>211</v>
      </c>
      <c r="I101" s="161"/>
      <c r="J101" s="162">
        <f>J102</f>
        <v>1242.4</v>
      </c>
      <c r="K101" s="162">
        <f>K102</f>
        <v>1242.4</v>
      </c>
    </row>
    <row r="102" spans="1:11" ht="38.25" customHeight="1">
      <c r="A102" s="164" t="s">
        <v>114</v>
      </c>
      <c r="B102" s="150">
        <v>802</v>
      </c>
      <c r="C102" s="158">
        <v>5</v>
      </c>
      <c r="D102" s="158">
        <v>3</v>
      </c>
      <c r="E102" s="160" t="s">
        <v>237</v>
      </c>
      <c r="F102" s="160" t="s">
        <v>117</v>
      </c>
      <c r="G102" s="160" t="s">
        <v>200</v>
      </c>
      <c r="H102" s="160" t="s">
        <v>211</v>
      </c>
      <c r="I102" s="161">
        <v>244</v>
      </c>
      <c r="J102" s="162">
        <f>3489.9-850-950-447.5</f>
        <v>1242.4</v>
      </c>
      <c r="K102" s="162">
        <v>1242.4</v>
      </c>
    </row>
    <row r="103" spans="1:11" ht="40.5" customHeight="1" hidden="1">
      <c r="A103" s="175" t="s">
        <v>257</v>
      </c>
      <c r="B103" s="150">
        <v>802</v>
      </c>
      <c r="C103" s="158">
        <v>5</v>
      </c>
      <c r="D103" s="158">
        <v>3</v>
      </c>
      <c r="E103" s="160" t="s">
        <v>237</v>
      </c>
      <c r="F103" s="160" t="s">
        <v>117</v>
      </c>
      <c r="G103" s="160" t="s">
        <v>200</v>
      </c>
      <c r="H103" s="160" t="s">
        <v>258</v>
      </c>
      <c r="I103" s="161" t="s">
        <v>259</v>
      </c>
      <c r="J103" s="162">
        <f>J104</f>
        <v>0</v>
      </c>
      <c r="K103" s="162">
        <f>K104</f>
        <v>0</v>
      </c>
    </row>
    <row r="104" spans="1:11" ht="42" customHeight="1" hidden="1">
      <c r="A104" s="175" t="s">
        <v>114</v>
      </c>
      <c r="B104" s="150">
        <v>802</v>
      </c>
      <c r="C104" s="158">
        <v>5</v>
      </c>
      <c r="D104" s="158">
        <v>3</v>
      </c>
      <c r="E104" s="160" t="s">
        <v>237</v>
      </c>
      <c r="F104" s="160" t="s">
        <v>117</v>
      </c>
      <c r="G104" s="160" t="s">
        <v>200</v>
      </c>
      <c r="H104" s="160" t="s">
        <v>258</v>
      </c>
      <c r="I104" s="161">
        <v>244</v>
      </c>
      <c r="J104" s="162">
        <f>100-57.2-42.8</f>
        <v>0</v>
      </c>
      <c r="K104" s="162">
        <v>0</v>
      </c>
    </row>
    <row r="105" spans="1:11" s="87" customFormat="1" ht="19.5" customHeight="1">
      <c r="A105" s="176" t="s">
        <v>91</v>
      </c>
      <c r="B105" s="147">
        <v>802</v>
      </c>
      <c r="C105" s="154">
        <v>7</v>
      </c>
      <c r="D105" s="154">
        <v>0</v>
      </c>
      <c r="E105" s="155"/>
      <c r="F105" s="155"/>
      <c r="G105" s="155"/>
      <c r="H105" s="155"/>
      <c r="I105" s="156"/>
      <c r="J105" s="157">
        <f>J106</f>
        <v>2.1</v>
      </c>
      <c r="K105" s="157">
        <f>K106</f>
        <v>2.1</v>
      </c>
    </row>
    <row r="106" spans="1:11" ht="20.25" customHeight="1">
      <c r="A106" s="176" t="s">
        <v>90</v>
      </c>
      <c r="B106" s="147">
        <v>802</v>
      </c>
      <c r="C106" s="154">
        <v>7</v>
      </c>
      <c r="D106" s="154">
        <v>7</v>
      </c>
      <c r="E106" s="160"/>
      <c r="F106" s="160"/>
      <c r="G106" s="160"/>
      <c r="H106" s="160"/>
      <c r="I106" s="161"/>
      <c r="J106" s="162">
        <f>J108</f>
        <v>2.1</v>
      </c>
      <c r="K106" s="162">
        <f>K108</f>
        <v>2.1</v>
      </c>
    </row>
    <row r="107" spans="1:11" ht="22.5" customHeight="1">
      <c r="A107" s="164" t="s">
        <v>90</v>
      </c>
      <c r="B107" s="150">
        <v>802</v>
      </c>
      <c r="C107" s="158">
        <v>7</v>
      </c>
      <c r="D107" s="158">
        <v>7</v>
      </c>
      <c r="E107" s="160" t="s">
        <v>122</v>
      </c>
      <c r="F107" s="160" t="s">
        <v>117</v>
      </c>
      <c r="G107" s="160" t="s">
        <v>200</v>
      </c>
      <c r="H107" s="160" t="s">
        <v>201</v>
      </c>
      <c r="I107" s="161"/>
      <c r="J107" s="162">
        <f>J108</f>
        <v>2.1</v>
      </c>
      <c r="K107" s="162">
        <f>K108</f>
        <v>2.1</v>
      </c>
    </row>
    <row r="108" spans="1:11" ht="80.25" customHeight="1">
      <c r="A108" s="164" t="s">
        <v>121</v>
      </c>
      <c r="B108" s="150">
        <v>802</v>
      </c>
      <c r="C108" s="158">
        <v>7</v>
      </c>
      <c r="D108" s="158">
        <v>7</v>
      </c>
      <c r="E108" s="160" t="s">
        <v>122</v>
      </c>
      <c r="F108" s="160" t="s">
        <v>117</v>
      </c>
      <c r="G108" s="160" t="s">
        <v>200</v>
      </c>
      <c r="H108" s="160" t="s">
        <v>260</v>
      </c>
      <c r="I108" s="161"/>
      <c r="J108" s="162">
        <f>J109</f>
        <v>2.1</v>
      </c>
      <c r="K108" s="162">
        <f>K109</f>
        <v>2.1</v>
      </c>
    </row>
    <row r="109" spans="1:11" ht="20.25" customHeight="1">
      <c r="A109" s="93" t="s">
        <v>120</v>
      </c>
      <c r="B109" s="150">
        <v>802</v>
      </c>
      <c r="C109" s="158">
        <v>7</v>
      </c>
      <c r="D109" s="158">
        <v>7</v>
      </c>
      <c r="E109" s="160" t="s">
        <v>122</v>
      </c>
      <c r="F109" s="160" t="s">
        <v>117</v>
      </c>
      <c r="G109" s="160" t="s">
        <v>200</v>
      </c>
      <c r="H109" s="160" t="s">
        <v>260</v>
      </c>
      <c r="I109" s="161">
        <v>540</v>
      </c>
      <c r="J109" s="162">
        <v>2.1</v>
      </c>
      <c r="K109" s="162">
        <v>2.1</v>
      </c>
    </row>
    <row r="110" spans="1:11" ht="22.5" customHeight="1">
      <c r="A110" s="95" t="s">
        <v>118</v>
      </c>
      <c r="B110" s="147">
        <v>802</v>
      </c>
      <c r="C110" s="154">
        <v>8</v>
      </c>
      <c r="D110" s="154">
        <v>0</v>
      </c>
      <c r="E110" s="155"/>
      <c r="F110" s="155"/>
      <c r="G110" s="155"/>
      <c r="H110" s="155"/>
      <c r="I110" s="156"/>
      <c r="J110" s="157">
        <f aca="true" t="shared" si="3" ref="J110:K112">J111</f>
        <v>1521</v>
      </c>
      <c r="K110" s="157">
        <f t="shared" si="3"/>
        <v>1521</v>
      </c>
    </row>
    <row r="111" spans="1:11" ht="22.5" customHeight="1">
      <c r="A111" s="95" t="s">
        <v>88</v>
      </c>
      <c r="B111" s="147">
        <v>802</v>
      </c>
      <c r="C111" s="154">
        <v>8</v>
      </c>
      <c r="D111" s="154">
        <v>1</v>
      </c>
      <c r="E111" s="160"/>
      <c r="F111" s="160"/>
      <c r="G111" s="160"/>
      <c r="H111" s="160"/>
      <c r="I111" s="161"/>
      <c r="J111" s="162">
        <f t="shared" si="3"/>
        <v>1521</v>
      </c>
      <c r="K111" s="162">
        <f t="shared" si="3"/>
        <v>1521</v>
      </c>
    </row>
    <row r="112" spans="1:11" s="86" customFormat="1" ht="22.5" customHeight="1">
      <c r="A112" s="93" t="s">
        <v>88</v>
      </c>
      <c r="B112" s="150">
        <v>802</v>
      </c>
      <c r="C112" s="158">
        <v>8</v>
      </c>
      <c r="D112" s="158">
        <v>1</v>
      </c>
      <c r="E112" s="160" t="s">
        <v>261</v>
      </c>
      <c r="F112" s="160" t="s">
        <v>117</v>
      </c>
      <c r="G112" s="160" t="s">
        <v>200</v>
      </c>
      <c r="H112" s="160" t="s">
        <v>201</v>
      </c>
      <c r="I112" s="161"/>
      <c r="J112" s="162">
        <f t="shared" si="3"/>
        <v>1521</v>
      </c>
      <c r="K112" s="162">
        <f t="shared" si="3"/>
        <v>1521</v>
      </c>
    </row>
    <row r="113" spans="1:11" s="85" customFormat="1" ht="57" customHeight="1">
      <c r="A113" s="93" t="s">
        <v>262</v>
      </c>
      <c r="B113" s="150">
        <v>802</v>
      </c>
      <c r="C113" s="158">
        <v>8</v>
      </c>
      <c r="D113" s="158">
        <v>1</v>
      </c>
      <c r="E113" s="158">
        <v>89</v>
      </c>
      <c r="F113" s="160" t="s">
        <v>117</v>
      </c>
      <c r="G113" s="160" t="s">
        <v>200</v>
      </c>
      <c r="H113" s="160" t="s">
        <v>263</v>
      </c>
      <c r="I113" s="161"/>
      <c r="J113" s="162">
        <f>J114+J116</f>
        <v>1521</v>
      </c>
      <c r="K113" s="162">
        <f>K114+K116</f>
        <v>1521</v>
      </c>
    </row>
    <row r="114" spans="1:11" s="85" customFormat="1" ht="19.5" customHeight="1">
      <c r="A114" s="93" t="s">
        <v>120</v>
      </c>
      <c r="B114" s="150">
        <v>802</v>
      </c>
      <c r="C114" s="158">
        <v>8</v>
      </c>
      <c r="D114" s="158">
        <v>1</v>
      </c>
      <c r="E114" s="158">
        <v>89</v>
      </c>
      <c r="F114" s="160" t="s">
        <v>117</v>
      </c>
      <c r="G114" s="160" t="s">
        <v>200</v>
      </c>
      <c r="H114" s="160" t="s">
        <v>263</v>
      </c>
      <c r="I114" s="161">
        <v>540</v>
      </c>
      <c r="J114" s="162">
        <f>1521.1-300-515.8</f>
        <v>705.3</v>
      </c>
      <c r="K114" s="162">
        <v>705.3</v>
      </c>
    </row>
    <row r="115" spans="1:11" s="85" customFormat="1" ht="72" customHeight="1">
      <c r="A115" s="93" t="s">
        <v>215</v>
      </c>
      <c r="B115" s="150">
        <v>802</v>
      </c>
      <c r="C115" s="158">
        <v>8</v>
      </c>
      <c r="D115" s="158">
        <v>1</v>
      </c>
      <c r="E115" s="158">
        <v>96</v>
      </c>
      <c r="F115" s="160" t="s">
        <v>117</v>
      </c>
      <c r="G115" s="160" t="s">
        <v>200</v>
      </c>
      <c r="H115" s="160" t="s">
        <v>211</v>
      </c>
      <c r="I115" s="161"/>
      <c r="J115" s="162">
        <f>J116</f>
        <v>815.7</v>
      </c>
      <c r="K115" s="162">
        <f>K116</f>
        <v>815.7</v>
      </c>
    </row>
    <row r="116" spans="1:11" s="85" customFormat="1" ht="23.25" customHeight="1">
      <c r="A116" s="93" t="s">
        <v>120</v>
      </c>
      <c r="B116" s="150">
        <v>802</v>
      </c>
      <c r="C116" s="158">
        <v>8</v>
      </c>
      <c r="D116" s="158">
        <v>1</v>
      </c>
      <c r="E116" s="158">
        <v>96</v>
      </c>
      <c r="F116" s="160" t="s">
        <v>117</v>
      </c>
      <c r="G116" s="160" t="s">
        <v>200</v>
      </c>
      <c r="H116" s="160" t="s">
        <v>211</v>
      </c>
      <c r="I116" s="161">
        <v>540</v>
      </c>
      <c r="J116" s="162">
        <f>300+515.7</f>
        <v>815.7</v>
      </c>
      <c r="K116" s="162">
        <v>815.7</v>
      </c>
    </row>
    <row r="117" spans="1:11" s="85" customFormat="1" ht="23.25" customHeight="1">
      <c r="A117" s="95" t="s">
        <v>87</v>
      </c>
      <c r="B117" s="147">
        <v>802</v>
      </c>
      <c r="C117" s="154">
        <v>10</v>
      </c>
      <c r="D117" s="154">
        <v>0</v>
      </c>
      <c r="E117" s="154"/>
      <c r="F117" s="154"/>
      <c r="G117" s="155"/>
      <c r="H117" s="155"/>
      <c r="I117" s="156"/>
      <c r="J117" s="157">
        <f>J121+J123</f>
        <v>651.8</v>
      </c>
      <c r="K117" s="157">
        <f>K121+K123</f>
        <v>651.8</v>
      </c>
    </row>
    <row r="118" spans="1:11" s="84" customFormat="1" ht="24" customHeight="1">
      <c r="A118" s="95" t="s">
        <v>86</v>
      </c>
      <c r="B118" s="147">
        <v>802</v>
      </c>
      <c r="C118" s="154">
        <v>10</v>
      </c>
      <c r="D118" s="154">
        <v>1</v>
      </c>
      <c r="E118" s="154"/>
      <c r="F118" s="154"/>
      <c r="G118" s="155"/>
      <c r="H118" s="155"/>
      <c r="I118" s="156"/>
      <c r="J118" s="177">
        <f aca="true" t="shared" si="4" ref="J118:K120">J119</f>
        <v>288.8</v>
      </c>
      <c r="K118" s="177">
        <f t="shared" si="4"/>
        <v>288.8</v>
      </c>
    </row>
    <row r="119" spans="1:11" ht="20.25" customHeight="1">
      <c r="A119" s="93" t="s">
        <v>86</v>
      </c>
      <c r="B119" s="150">
        <v>802</v>
      </c>
      <c r="C119" s="158">
        <v>10</v>
      </c>
      <c r="D119" s="158">
        <v>1</v>
      </c>
      <c r="E119" s="158">
        <v>97</v>
      </c>
      <c r="F119" s="160">
        <v>0</v>
      </c>
      <c r="G119" s="160" t="s">
        <v>200</v>
      </c>
      <c r="H119" s="160" t="s">
        <v>201</v>
      </c>
      <c r="I119" s="161"/>
      <c r="J119" s="163">
        <f t="shared" si="4"/>
        <v>288.8</v>
      </c>
      <c r="K119" s="163">
        <f t="shared" si="4"/>
        <v>288.8</v>
      </c>
    </row>
    <row r="120" spans="1:11" ht="22.5" customHeight="1">
      <c r="A120" s="93" t="s">
        <v>264</v>
      </c>
      <c r="B120" s="150">
        <v>802</v>
      </c>
      <c r="C120" s="158">
        <v>10</v>
      </c>
      <c r="D120" s="158">
        <v>1</v>
      </c>
      <c r="E120" s="158">
        <v>97</v>
      </c>
      <c r="F120" s="160" t="s">
        <v>117</v>
      </c>
      <c r="G120" s="160" t="s">
        <v>200</v>
      </c>
      <c r="H120" s="160" t="s">
        <v>265</v>
      </c>
      <c r="I120" s="161"/>
      <c r="J120" s="163">
        <f t="shared" si="4"/>
        <v>288.8</v>
      </c>
      <c r="K120" s="163">
        <f t="shared" si="4"/>
        <v>288.8</v>
      </c>
    </row>
    <row r="121" spans="1:11" ht="20.25" customHeight="1">
      <c r="A121" s="93" t="s">
        <v>116</v>
      </c>
      <c r="B121" s="150">
        <v>802</v>
      </c>
      <c r="C121" s="158">
        <v>10</v>
      </c>
      <c r="D121" s="158">
        <v>1</v>
      </c>
      <c r="E121" s="158">
        <v>97</v>
      </c>
      <c r="F121" s="160" t="s">
        <v>117</v>
      </c>
      <c r="G121" s="160" t="s">
        <v>200</v>
      </c>
      <c r="H121" s="160" t="s">
        <v>265</v>
      </c>
      <c r="I121" s="161">
        <v>312</v>
      </c>
      <c r="J121" s="163">
        <f>262+26.8</f>
        <v>288.8</v>
      </c>
      <c r="K121" s="163">
        <v>288.8</v>
      </c>
    </row>
    <row r="122" spans="1:11" ht="20.25" customHeight="1">
      <c r="A122" s="95" t="s">
        <v>266</v>
      </c>
      <c r="B122" s="147">
        <v>802</v>
      </c>
      <c r="C122" s="154">
        <v>10</v>
      </c>
      <c r="D122" s="154">
        <v>3</v>
      </c>
      <c r="E122" s="154"/>
      <c r="F122" s="155"/>
      <c r="G122" s="155"/>
      <c r="H122" s="155"/>
      <c r="I122" s="156"/>
      <c r="J122" s="177">
        <f>J123</f>
        <v>363</v>
      </c>
      <c r="K122" s="177">
        <f>K123</f>
        <v>363</v>
      </c>
    </row>
    <row r="123" spans="1:11" ht="100.5" customHeight="1">
      <c r="A123" s="93" t="s">
        <v>267</v>
      </c>
      <c r="B123" s="150">
        <v>802</v>
      </c>
      <c r="C123" s="158">
        <v>10</v>
      </c>
      <c r="D123" s="158">
        <v>3</v>
      </c>
      <c r="E123" s="158">
        <v>98</v>
      </c>
      <c r="F123" s="160" t="s">
        <v>117</v>
      </c>
      <c r="G123" s="160" t="s">
        <v>200</v>
      </c>
      <c r="H123" s="161">
        <v>20110</v>
      </c>
      <c r="I123" s="161"/>
      <c r="J123" s="163">
        <v>363</v>
      </c>
      <c r="K123" s="163">
        <v>363</v>
      </c>
    </row>
    <row r="124" spans="1:11" ht="24.75" customHeight="1">
      <c r="A124" s="93" t="s">
        <v>120</v>
      </c>
      <c r="B124" s="150">
        <v>802</v>
      </c>
      <c r="C124" s="158">
        <v>10</v>
      </c>
      <c r="D124" s="158">
        <v>3</v>
      </c>
      <c r="E124" s="158">
        <v>98</v>
      </c>
      <c r="F124" s="160" t="s">
        <v>117</v>
      </c>
      <c r="G124" s="160" t="s">
        <v>200</v>
      </c>
      <c r="H124" s="161">
        <v>20110</v>
      </c>
      <c r="I124" s="161">
        <v>540</v>
      </c>
      <c r="J124" s="163">
        <f>J123</f>
        <v>363</v>
      </c>
      <c r="K124" s="163">
        <f>K123</f>
        <v>363</v>
      </c>
    </row>
    <row r="125" spans="1:11" ht="15.75" hidden="1">
      <c r="A125" s="95" t="s">
        <v>85</v>
      </c>
      <c r="B125" s="147">
        <v>802</v>
      </c>
      <c r="C125" s="154">
        <v>11</v>
      </c>
      <c r="D125" s="154">
        <v>0</v>
      </c>
      <c r="E125" s="155"/>
      <c r="F125" s="155"/>
      <c r="G125" s="155"/>
      <c r="H125" s="155"/>
      <c r="I125" s="156"/>
      <c r="J125" s="157">
        <f>J128</f>
        <v>0</v>
      </c>
      <c r="K125" s="157">
        <f>K128</f>
        <v>0</v>
      </c>
    </row>
    <row r="126" spans="1:11" ht="15.75" hidden="1">
      <c r="A126" s="95" t="s">
        <v>84</v>
      </c>
      <c r="B126" s="147">
        <v>802</v>
      </c>
      <c r="C126" s="154">
        <v>11</v>
      </c>
      <c r="D126" s="154">
        <v>1</v>
      </c>
      <c r="E126" s="160"/>
      <c r="F126" s="160"/>
      <c r="G126" s="160"/>
      <c r="H126" s="160"/>
      <c r="I126" s="161"/>
      <c r="J126" s="162">
        <f>J127</f>
        <v>0</v>
      </c>
      <c r="K126" s="162">
        <f>K127</f>
        <v>0</v>
      </c>
    </row>
    <row r="127" spans="1:11" ht="15.75" hidden="1">
      <c r="A127" s="93" t="s">
        <v>115</v>
      </c>
      <c r="B127" s="150">
        <v>802</v>
      </c>
      <c r="C127" s="158">
        <v>11</v>
      </c>
      <c r="D127" s="158">
        <v>1</v>
      </c>
      <c r="E127" s="160" t="s">
        <v>268</v>
      </c>
      <c r="F127" s="160" t="s">
        <v>117</v>
      </c>
      <c r="G127" s="160" t="s">
        <v>200</v>
      </c>
      <c r="H127" s="160" t="s">
        <v>269</v>
      </c>
      <c r="I127" s="161"/>
      <c r="J127" s="162">
        <f>J128</f>
        <v>0</v>
      </c>
      <c r="K127" s="162">
        <f>K128</f>
        <v>0</v>
      </c>
    </row>
    <row r="128" spans="1:11" ht="31.5" hidden="1">
      <c r="A128" s="93" t="s">
        <v>114</v>
      </c>
      <c r="B128" s="150">
        <v>802</v>
      </c>
      <c r="C128" s="158">
        <v>11</v>
      </c>
      <c r="D128" s="158">
        <v>1</v>
      </c>
      <c r="E128" s="160" t="s">
        <v>268</v>
      </c>
      <c r="F128" s="160" t="s">
        <v>117</v>
      </c>
      <c r="G128" s="160" t="s">
        <v>200</v>
      </c>
      <c r="H128" s="160" t="s">
        <v>269</v>
      </c>
      <c r="I128" s="161">
        <v>244</v>
      </c>
      <c r="J128" s="162">
        <v>0</v>
      </c>
      <c r="K128" s="162">
        <v>0</v>
      </c>
    </row>
    <row r="129" spans="1:11" ht="26.25" customHeight="1">
      <c r="A129" s="178" t="s">
        <v>83</v>
      </c>
      <c r="B129" s="179"/>
      <c r="C129" s="180"/>
      <c r="D129" s="180"/>
      <c r="E129" s="181"/>
      <c r="F129" s="181"/>
      <c r="G129" s="181"/>
      <c r="H129" s="181"/>
      <c r="I129" s="182"/>
      <c r="J129" s="183">
        <f>J15+J59+J66+J73+J81+J105+J110+J117+J125</f>
        <v>13054.6</v>
      </c>
      <c r="K129" s="183">
        <f>K15+K59+K66+K73+K81+K105+K110+K117+K125</f>
        <v>12592.6</v>
      </c>
    </row>
    <row r="130" spans="1:10" ht="12.75">
      <c r="A130" s="184"/>
      <c r="B130" s="184"/>
      <c r="C130" s="184"/>
      <c r="D130" s="184"/>
      <c r="E130" s="184"/>
      <c r="F130" s="184"/>
      <c r="G130" s="185"/>
      <c r="H130" s="186"/>
      <c r="I130" s="186"/>
      <c r="J130" s="187"/>
    </row>
    <row r="131" spans="9:10" ht="15.75">
      <c r="I131" s="82"/>
      <c r="J131" s="189"/>
    </row>
    <row r="132" ht="12.75">
      <c r="J132" s="190"/>
    </row>
  </sheetData>
  <sheetProtection/>
  <mergeCells count="11">
    <mergeCell ref="G1:J1"/>
    <mergeCell ref="G2:J2"/>
    <mergeCell ref="G3:J3"/>
    <mergeCell ref="G5:J5"/>
    <mergeCell ref="A10:K10"/>
    <mergeCell ref="B6:J6"/>
    <mergeCell ref="B7:J7"/>
    <mergeCell ref="B8:J8"/>
    <mergeCell ref="B9:J9"/>
    <mergeCell ref="E12:H12"/>
    <mergeCell ref="E13:H13"/>
  </mergeCells>
  <printOptions/>
  <pageMargins left="0.7480314960629921" right="0.7480314960629921" top="0.5511811023622047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0.00390625" style="109" customWidth="1"/>
    <col min="2" max="2" width="26.625" style="109" customWidth="1"/>
    <col min="3" max="3" width="29.125" style="109" customWidth="1"/>
    <col min="4" max="16384" width="9.125" style="109" customWidth="1"/>
  </cols>
  <sheetData>
    <row r="1" spans="1:8" ht="15">
      <c r="A1" s="77"/>
      <c r="B1" s="77"/>
      <c r="C1" s="80" t="s">
        <v>5</v>
      </c>
      <c r="D1" s="220"/>
      <c r="E1" s="220"/>
      <c r="F1" s="221"/>
      <c r="G1" s="221"/>
      <c r="H1" s="221"/>
    </row>
    <row r="2" spans="1:8" ht="15">
      <c r="A2" s="77"/>
      <c r="B2" s="77"/>
      <c r="C2" s="80" t="s">
        <v>6</v>
      </c>
      <c r="D2" s="220"/>
      <c r="E2" s="220"/>
      <c r="F2" s="221"/>
      <c r="G2" s="221"/>
      <c r="H2" s="221"/>
    </row>
    <row r="3" spans="1:8" ht="15">
      <c r="A3" s="77"/>
      <c r="B3" s="77"/>
      <c r="C3" s="80" t="s">
        <v>273</v>
      </c>
      <c r="D3" s="220"/>
      <c r="E3" s="220"/>
      <c r="F3" s="221"/>
      <c r="G3" s="221"/>
      <c r="H3" s="221"/>
    </row>
    <row r="4" spans="1:8" ht="15">
      <c r="A4" s="77"/>
      <c r="B4" s="77"/>
      <c r="C4" s="80" t="s">
        <v>163</v>
      </c>
      <c r="D4" s="220"/>
      <c r="E4" s="220"/>
      <c r="F4" s="221"/>
      <c r="G4" s="221"/>
      <c r="H4" s="221"/>
    </row>
    <row r="5" spans="1:8" ht="15">
      <c r="A5" s="105"/>
      <c r="B5" s="105"/>
      <c r="C5" s="80"/>
      <c r="D5" s="135"/>
      <c r="E5" s="135"/>
      <c r="F5" s="79"/>
      <c r="G5" s="79"/>
      <c r="H5" s="79"/>
    </row>
    <row r="6" spans="1:8" ht="61.5" customHeight="1">
      <c r="A6" s="236" t="s">
        <v>191</v>
      </c>
      <c r="B6" s="236"/>
      <c r="C6" s="237"/>
      <c r="D6" s="135"/>
      <c r="E6" s="135"/>
      <c r="F6" s="79"/>
      <c r="G6" s="79"/>
      <c r="H6" s="79"/>
    </row>
    <row r="7" spans="1:8" ht="15">
      <c r="A7" s="105"/>
      <c r="B7" s="105"/>
      <c r="C7" s="114" t="s">
        <v>4</v>
      </c>
      <c r="D7" s="135"/>
      <c r="E7" s="135"/>
      <c r="F7" s="79"/>
      <c r="G7" s="79"/>
      <c r="H7" s="79"/>
    </row>
    <row r="8" spans="1:3" ht="15">
      <c r="A8" s="110" t="s">
        <v>154</v>
      </c>
      <c r="B8" s="110" t="s">
        <v>107</v>
      </c>
      <c r="C8" s="110" t="s">
        <v>10</v>
      </c>
    </row>
    <row r="9" spans="1:3" ht="15">
      <c r="A9" s="110">
        <v>1</v>
      </c>
      <c r="B9" s="110">
        <v>2</v>
      </c>
      <c r="C9" s="110">
        <v>3</v>
      </c>
    </row>
    <row r="10" spans="1:3" ht="141.75" customHeight="1">
      <c r="A10" s="112" t="s">
        <v>176</v>
      </c>
      <c r="B10" s="111">
        <f>'Доходы (3)'!D46</f>
        <v>449.3</v>
      </c>
      <c r="C10" s="111">
        <f>'Доходы (3)'!E46</f>
        <v>449.3</v>
      </c>
    </row>
    <row r="11" spans="1:3" ht="15">
      <c r="A11" s="110" t="s">
        <v>152</v>
      </c>
      <c r="B11" s="132">
        <f>SUM(B10:B10)</f>
        <v>449.3</v>
      </c>
      <c r="C11" s="132">
        <f>SUM(C10:C10)</f>
        <v>449.3</v>
      </c>
    </row>
  </sheetData>
  <sheetProtection/>
  <mergeCells count="5">
    <mergeCell ref="D1:H1"/>
    <mergeCell ref="D2:H2"/>
    <mergeCell ref="D3:H3"/>
    <mergeCell ref="D4:H4"/>
    <mergeCell ref="A6:C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0.00390625" style="109" customWidth="1"/>
    <col min="2" max="2" width="26.625" style="109" customWidth="1"/>
    <col min="3" max="3" width="29.125" style="109" customWidth="1"/>
    <col min="4" max="16384" width="9.125" style="109" customWidth="1"/>
  </cols>
  <sheetData>
    <row r="1" spans="1:8" ht="15">
      <c r="A1" s="77"/>
      <c r="B1" s="77"/>
      <c r="C1" s="80" t="s">
        <v>5</v>
      </c>
      <c r="D1" s="220"/>
      <c r="E1" s="220"/>
      <c r="F1" s="221"/>
      <c r="G1" s="221"/>
      <c r="H1" s="221"/>
    </row>
    <row r="2" spans="1:8" ht="15">
      <c r="A2" s="77"/>
      <c r="B2" s="77"/>
      <c r="C2" s="80" t="s">
        <v>6</v>
      </c>
      <c r="D2" s="220"/>
      <c r="E2" s="220"/>
      <c r="F2" s="221"/>
      <c r="G2" s="221"/>
      <c r="H2" s="221"/>
    </row>
    <row r="3" spans="1:8" ht="15">
      <c r="A3" s="77"/>
      <c r="B3" s="77"/>
      <c r="C3" s="80" t="s">
        <v>273</v>
      </c>
      <c r="D3" s="220"/>
      <c r="E3" s="220"/>
      <c r="F3" s="221"/>
      <c r="G3" s="221"/>
      <c r="H3" s="221"/>
    </row>
    <row r="4" spans="1:8" ht="15">
      <c r="A4" s="77"/>
      <c r="B4" s="77"/>
      <c r="C4" s="80" t="s">
        <v>177</v>
      </c>
      <c r="D4" s="220"/>
      <c r="E4" s="220"/>
      <c r="F4" s="221"/>
      <c r="G4" s="221"/>
      <c r="H4" s="221"/>
    </row>
    <row r="5" spans="1:8" ht="15">
      <c r="A5" s="105"/>
      <c r="B5" s="105"/>
      <c r="C5" s="80"/>
      <c r="D5" s="113"/>
      <c r="E5" s="113"/>
      <c r="F5" s="79"/>
      <c r="G5" s="79"/>
      <c r="H5" s="79"/>
    </row>
    <row r="6" spans="1:8" ht="61.5" customHeight="1">
      <c r="A6" s="236" t="s">
        <v>184</v>
      </c>
      <c r="B6" s="236"/>
      <c r="C6" s="237"/>
      <c r="D6" s="113"/>
      <c r="E6" s="113"/>
      <c r="F6" s="79"/>
      <c r="G6" s="79"/>
      <c r="H6" s="79"/>
    </row>
    <row r="7" spans="1:8" ht="15">
      <c r="A7" s="105"/>
      <c r="B7" s="105"/>
      <c r="C7" s="114" t="s">
        <v>4</v>
      </c>
      <c r="D7" s="113"/>
      <c r="E7" s="113"/>
      <c r="F7" s="79"/>
      <c r="G7" s="79"/>
      <c r="H7" s="79"/>
    </row>
    <row r="8" spans="1:3" ht="15">
      <c r="A8" s="110" t="s">
        <v>154</v>
      </c>
      <c r="B8" s="110" t="s">
        <v>107</v>
      </c>
      <c r="C8" s="110" t="s">
        <v>10</v>
      </c>
    </row>
    <row r="9" spans="1:3" ht="15">
      <c r="A9" s="110">
        <v>1</v>
      </c>
      <c r="B9" s="110">
        <v>2</v>
      </c>
      <c r="C9" s="110">
        <v>3</v>
      </c>
    </row>
    <row r="10" spans="1:3" ht="60">
      <c r="A10" s="112" t="s">
        <v>153</v>
      </c>
      <c r="B10" s="111">
        <f>'Расходы (5)'!J39</f>
        <v>69.2</v>
      </c>
      <c r="C10" s="111">
        <f aca="true" t="shared" si="0" ref="C10:C18">B10</f>
        <v>69.2</v>
      </c>
    </row>
    <row r="11" spans="1:3" ht="60">
      <c r="A11" s="112" t="s">
        <v>221</v>
      </c>
      <c r="B11" s="111">
        <f>'Расходы (5)'!J43</f>
        <v>67.2</v>
      </c>
      <c r="C11" s="111">
        <f t="shared" si="0"/>
        <v>67.2</v>
      </c>
    </row>
    <row r="12" spans="1:3" ht="45">
      <c r="A12" s="112" t="s">
        <v>138</v>
      </c>
      <c r="B12" s="111">
        <f>'Расходы (5)'!J44</f>
        <v>46.2</v>
      </c>
      <c r="C12" s="111">
        <f t="shared" si="0"/>
        <v>46.2</v>
      </c>
    </row>
    <row r="13" spans="1:3" ht="90">
      <c r="A13" s="112" t="s">
        <v>139</v>
      </c>
      <c r="B13" s="111">
        <f>'Расходы (5)'!J41</f>
        <v>78.6</v>
      </c>
      <c r="C13" s="111">
        <f t="shared" si="0"/>
        <v>78.6</v>
      </c>
    </row>
    <row r="14" spans="1:3" ht="105">
      <c r="A14" s="112" t="s">
        <v>267</v>
      </c>
      <c r="B14" s="111">
        <f>'Расходы (5)'!J124</f>
        <v>363</v>
      </c>
      <c r="C14" s="111">
        <f t="shared" si="0"/>
        <v>363</v>
      </c>
    </row>
    <row r="15" spans="1:3" ht="75">
      <c r="A15" s="112" t="s">
        <v>121</v>
      </c>
      <c r="B15" s="111">
        <f>'Расходы (5)'!J109</f>
        <v>2.1</v>
      </c>
      <c r="C15" s="111">
        <f t="shared" si="0"/>
        <v>2.1</v>
      </c>
    </row>
    <row r="16" spans="1:3" ht="94.5">
      <c r="A16" s="193" t="s">
        <v>140</v>
      </c>
      <c r="B16" s="111">
        <f>'Расходы (5)'!J58</f>
        <v>58.9</v>
      </c>
      <c r="C16" s="111">
        <f>B16</f>
        <v>58.9</v>
      </c>
    </row>
    <row r="17" spans="1:3" ht="53.25" customHeight="1">
      <c r="A17" s="193" t="s">
        <v>198</v>
      </c>
      <c r="B17" s="111">
        <f>'Расходы (5)'!J80</f>
        <v>518.2</v>
      </c>
      <c r="C17" s="111">
        <f>B17</f>
        <v>518.2</v>
      </c>
    </row>
    <row r="18" spans="1:3" ht="60">
      <c r="A18" s="112" t="s">
        <v>262</v>
      </c>
      <c r="B18" s="111">
        <f>'Расходы (5)'!J110</f>
        <v>1521</v>
      </c>
      <c r="C18" s="111">
        <f t="shared" si="0"/>
        <v>1521</v>
      </c>
    </row>
    <row r="19" spans="1:3" ht="15">
      <c r="A19" s="110" t="s">
        <v>152</v>
      </c>
      <c r="B19" s="132">
        <f>SUM(B10:B18)+0.1</f>
        <v>2724.5</v>
      </c>
      <c r="C19" s="132">
        <f>SUM(C10:C18)+0.1</f>
        <v>2724.5</v>
      </c>
    </row>
  </sheetData>
  <sheetProtection/>
  <mergeCells count="5">
    <mergeCell ref="A6:C6"/>
    <mergeCell ref="D1:H1"/>
    <mergeCell ref="D2:H2"/>
    <mergeCell ref="D3:H3"/>
    <mergeCell ref="D4:H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view="pageBreakPreview" zoomScaleSheetLayoutView="100" zoomScalePageLayoutView="0" workbookViewId="0" topLeftCell="A5">
      <selection activeCell="C4" sqref="C4:G4"/>
    </sheetView>
  </sheetViews>
  <sheetFormatPr defaultColWidth="9.00390625" defaultRowHeight="12.75"/>
  <cols>
    <col min="1" max="1" width="32.375" style="115" customWidth="1"/>
    <col min="2" max="2" width="28.625" style="115" customWidth="1"/>
    <col min="3" max="3" width="17.75390625" style="115" customWidth="1"/>
    <col min="4" max="4" width="17.625" style="115" customWidth="1"/>
    <col min="5" max="5" width="0.12890625" style="115" customWidth="1"/>
    <col min="6" max="16384" width="9.125" style="115" customWidth="1"/>
  </cols>
  <sheetData>
    <row r="1" spans="2:9" s="77" customFormat="1" ht="15.75">
      <c r="B1" s="80"/>
      <c r="C1" s="220" t="s">
        <v>5</v>
      </c>
      <c r="D1" s="220"/>
      <c r="E1" s="221"/>
      <c r="F1" s="221"/>
      <c r="G1" s="221"/>
      <c r="H1" s="78"/>
      <c r="I1" s="78"/>
    </row>
    <row r="2" spans="2:9" s="77" customFormat="1" ht="15.75">
      <c r="B2" s="80"/>
      <c r="C2" s="220" t="s">
        <v>6</v>
      </c>
      <c r="D2" s="220"/>
      <c r="E2" s="221"/>
      <c r="F2" s="221"/>
      <c r="G2" s="221"/>
      <c r="H2" s="78"/>
      <c r="I2" s="78"/>
    </row>
    <row r="3" spans="2:9" s="77" customFormat="1" ht="15.75" customHeight="1">
      <c r="B3" s="80"/>
      <c r="C3" s="220" t="s">
        <v>273</v>
      </c>
      <c r="D3" s="220"/>
      <c r="E3" s="221"/>
      <c r="F3" s="221"/>
      <c r="G3" s="221"/>
      <c r="H3" s="78"/>
      <c r="I3" s="78"/>
    </row>
    <row r="4" spans="2:9" s="77" customFormat="1" ht="15.75">
      <c r="B4" s="80"/>
      <c r="C4" s="220" t="s">
        <v>178</v>
      </c>
      <c r="D4" s="220"/>
      <c r="E4" s="221"/>
      <c r="F4" s="221"/>
      <c r="G4" s="221"/>
      <c r="H4" s="78"/>
      <c r="I4" s="78"/>
    </row>
    <row r="5" ht="9.75" customHeight="1"/>
    <row r="6" spans="1:4" ht="33.75" customHeight="1">
      <c r="A6" s="238" t="s">
        <v>192</v>
      </c>
      <c r="B6" s="239"/>
      <c r="C6" s="239"/>
      <c r="D6" s="221"/>
    </row>
    <row r="7" ht="16.5" customHeight="1">
      <c r="D7" s="118" t="s">
        <v>111</v>
      </c>
    </row>
    <row r="8" spans="1:4" ht="28.5">
      <c r="A8" s="119" t="s">
        <v>151</v>
      </c>
      <c r="B8" s="119" t="s">
        <v>162</v>
      </c>
      <c r="C8" s="119" t="s">
        <v>107</v>
      </c>
      <c r="D8" s="120" t="s">
        <v>10</v>
      </c>
    </row>
    <row r="9" spans="1:4" ht="18.75">
      <c r="A9" s="121">
        <v>1</v>
      </c>
      <c r="B9" s="121">
        <v>2</v>
      </c>
      <c r="C9" s="121">
        <v>3</v>
      </c>
      <c r="D9" s="122">
        <v>4</v>
      </c>
    </row>
    <row r="10" spans="1:4" ht="22.5" customHeight="1">
      <c r="A10" s="240" t="s">
        <v>161</v>
      </c>
      <c r="B10" s="241"/>
      <c r="C10" s="241"/>
      <c r="D10" s="242"/>
    </row>
    <row r="11" spans="1:4" s="117" customFormat="1" ht="34.5" customHeight="1">
      <c r="A11" s="123" t="s">
        <v>197</v>
      </c>
      <c r="B11" s="121"/>
      <c r="C11" s="124">
        <f>'Расходы (5)'!J73</f>
        <v>542.9000000000001</v>
      </c>
      <c r="D11" s="125">
        <f>C11</f>
        <v>542.9000000000001</v>
      </c>
    </row>
    <row r="12" spans="1:4" ht="67.5" customHeight="1" hidden="1">
      <c r="A12" s="123" t="s">
        <v>160</v>
      </c>
      <c r="B12" s="121" t="s">
        <v>179</v>
      </c>
      <c r="C12" s="126">
        <f>'Доходы (3)'!D21</f>
        <v>0</v>
      </c>
      <c r="D12" s="125">
        <f>'Доходы (3)'!E21</f>
        <v>0</v>
      </c>
    </row>
    <row r="13" spans="1:4" ht="37.5" customHeight="1" hidden="1">
      <c r="A13" s="123" t="s">
        <v>159</v>
      </c>
      <c r="B13" s="121" t="s">
        <v>180</v>
      </c>
      <c r="C13" s="124">
        <f>'Доходы (3)'!D22</f>
        <v>0</v>
      </c>
      <c r="D13" s="125">
        <f>'Доходы (3)'!E22</f>
        <v>0</v>
      </c>
    </row>
    <row r="14" spans="1:4" ht="37.5" customHeight="1" hidden="1">
      <c r="A14" s="123" t="s">
        <v>158</v>
      </c>
      <c r="B14" s="121" t="s">
        <v>181</v>
      </c>
      <c r="C14" s="126">
        <f>'Доходы (3)'!D23</f>
        <v>0</v>
      </c>
      <c r="D14" s="125">
        <f>'Доходы (3)'!E23</f>
        <v>0</v>
      </c>
    </row>
    <row r="15" spans="1:4" ht="19.5" customHeight="1">
      <c r="A15" s="119" t="s">
        <v>157</v>
      </c>
      <c r="B15" s="119"/>
      <c r="C15" s="127">
        <f>SUM(C11:C14)</f>
        <v>542.9000000000001</v>
      </c>
      <c r="D15" s="128">
        <f>SUM(D11:D14)</f>
        <v>542.9000000000001</v>
      </c>
    </row>
    <row r="16" spans="1:4" ht="18.75">
      <c r="A16" s="240" t="s">
        <v>156</v>
      </c>
      <c r="B16" s="241"/>
      <c r="C16" s="241"/>
      <c r="D16" s="243"/>
    </row>
    <row r="17" spans="1:4" ht="60">
      <c r="A17" s="131" t="s">
        <v>270</v>
      </c>
      <c r="B17" s="143" t="s">
        <v>271</v>
      </c>
      <c r="C17" s="121">
        <f>'Расходы (5)'!J77</f>
        <v>24.7</v>
      </c>
      <c r="D17" s="122">
        <f>C17</f>
        <v>24.7</v>
      </c>
    </row>
    <row r="18" spans="1:4" ht="67.5" customHeight="1">
      <c r="A18" s="131" t="s">
        <v>198</v>
      </c>
      <c r="B18" s="143" t="s">
        <v>272</v>
      </c>
      <c r="C18" s="124">
        <f>'Расходы (5)'!J80</f>
        <v>518.2</v>
      </c>
      <c r="D18" s="125">
        <f>'Расходы (5)'!K80</f>
        <v>518.2</v>
      </c>
    </row>
    <row r="19" spans="1:4" ht="30" customHeight="1" hidden="1">
      <c r="A19" s="131"/>
      <c r="B19" s="121" t="s">
        <v>167</v>
      </c>
      <c r="C19" s="124">
        <v>0</v>
      </c>
      <c r="D19" s="125">
        <v>0</v>
      </c>
    </row>
    <row r="20" spans="1:4" ht="31.5" customHeight="1">
      <c r="A20" s="130" t="s">
        <v>155</v>
      </c>
      <c r="B20" s="119"/>
      <c r="C20" s="129">
        <f>C17+C18</f>
        <v>542.9000000000001</v>
      </c>
      <c r="D20" s="128">
        <f>D17+D18</f>
        <v>542.9000000000001</v>
      </c>
    </row>
    <row r="21" ht="18.75">
      <c r="C21" s="116"/>
    </row>
  </sheetData>
  <sheetProtection/>
  <mergeCells count="7">
    <mergeCell ref="C3:G3"/>
    <mergeCell ref="C4:G4"/>
    <mergeCell ref="A6:D6"/>
    <mergeCell ref="A10:D10"/>
    <mergeCell ref="A16:D16"/>
    <mergeCell ref="C1:G1"/>
    <mergeCell ref="C2:G2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Пользователь</cp:lastModifiedBy>
  <cp:lastPrinted>2017-05-11T08:53:20Z</cp:lastPrinted>
  <dcterms:created xsi:type="dcterms:W3CDTF">2016-01-29T09:34:58Z</dcterms:created>
  <dcterms:modified xsi:type="dcterms:W3CDTF">2017-05-11T08:55:37Z</dcterms:modified>
  <cp:category/>
  <cp:version/>
  <cp:contentType/>
  <cp:contentStatus/>
</cp:coreProperties>
</file>