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6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state="hidden" r:id="rId6"/>
    <sheet name="приложение 9" sheetId="7" r:id="rId7"/>
    <sheet name="приложение 11" sheetId="8" state="hidden" r:id="rId8"/>
  </sheets>
  <definedNames>
    <definedName name="_xlnm.Print_Titles" localSheetId="0">'приложение 1'!$25:$25</definedName>
    <definedName name="_xlnm.Print_Titles" localSheetId="2">'приложение 5'!$17:$19</definedName>
    <definedName name="_xlnm.Print_Titles" localSheetId="3">'приложение 6'!$18:$20</definedName>
    <definedName name="_xlnm.Print_Titles" localSheetId="4">'приложение 7'!$13:$15</definedName>
    <definedName name="_xlnm.Print_Area" localSheetId="0">'приложение 1'!$A$1:$F$30</definedName>
    <definedName name="_xlnm.Print_Area" localSheetId="7">'приложение 11'!$A$1:$C$20</definedName>
    <definedName name="_xlnm.Print_Area" localSheetId="1">'приложение 2'!$A$1:$F$62</definedName>
    <definedName name="_xlnm.Print_Area" localSheetId="2">'приложение 5'!$A$1:$F$43</definedName>
    <definedName name="_xlnm.Print_Area" localSheetId="3">'приложение 6'!$A$2:$L$173</definedName>
    <definedName name="_xlnm.Print_Area" localSheetId="4">'приложение 7'!$A$1:$L$50</definedName>
    <definedName name="_xlnm.Print_Area" localSheetId="5">'приложение 8'!$A$1:$B$27</definedName>
    <definedName name="_xlnm.Print_Area" localSheetId="6">'приложение 9'!$A$2:$B$33</definedName>
  </definedNames>
  <calcPr fullCalcOnLoad="1"/>
</workbook>
</file>

<file path=xl/sharedStrings.xml><?xml version="1.0" encoding="utf-8"?>
<sst xmlns="http://schemas.openxmlformats.org/spreadsheetml/2006/main" count="1234" uniqueCount="311">
  <si>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</si>
  <si>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</si>
  <si>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</si>
  <si>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</si>
  <si>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</si>
  <si>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</si>
  <si>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</si>
  <si>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</si>
  <si>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</si>
  <si>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</si>
  <si>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</si>
  <si>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</si>
  <si>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</si>
  <si>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</si>
  <si>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</si>
  <si>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</si>
  <si>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</si>
  <si>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</si>
  <si>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</si>
  <si>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</si>
  <si>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</si>
  <si>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</si>
  <si>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</si>
  <si>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</si>
  <si>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</si>
  <si>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</si>
  <si>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</si>
  <si>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</si>
  <si>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</si>
  <si>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</si>
  <si>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</si>
  <si>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</si>
  <si>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</si>
  <si>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</si>
  <si>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</si>
  <si>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</si>
  <si>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</si>
  <si>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</si>
  <si>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</si>
  <si>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</si>
  <si>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</si>
  <si>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</si>
  <si>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</si>
  <si>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</si>
  <si>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01 05 02 01 10 0000510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</si>
  <si>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</si>
  <si>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</si>
  <si>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</si>
  <si>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</si>
  <si>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</si>
  <si>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</si>
  <si>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</si>
  <si>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</si>
  <si>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</si>
  <si>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</si>
  <si>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</si>
  <si>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</si>
  <si>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Жилищное хозяйство</t>
  </si>
  <si>
    <t>Уплата налога на имущество организаций и земельного налога</t>
  </si>
  <si>
    <t>Уплата иных платежей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</si>
  <si>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</si>
  <si>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</si>
  <si>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</si>
  <si>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</si>
  <si>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</si>
  <si>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</si>
  <si>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</si>
  <si>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</si>
  <si>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</si>
  <si>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</si>
  <si>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Администрация сельского поселения Артюшинское</t>
  </si>
  <si>
    <t>00</t>
  </si>
  <si>
    <t>00180</t>
  </si>
  <si>
    <t>00000</t>
  </si>
  <si>
    <t>00190</t>
  </si>
  <si>
    <t>51180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</si>
  <si>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</si>
  <si>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</si>
  <si>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</si>
  <si>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</si>
  <si>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</si>
  <si>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Приложение 4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</si>
  <si>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</si>
  <si>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</si>
  <si>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</si>
  <si>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</si>
  <si>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</si>
  <si>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</si>
  <si>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</si>
  <si>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</si>
  <si>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</si>
  <si>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</si>
  <si>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</si>
  <si>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</si>
  <si>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Условно утверждаемые расходы</t>
  </si>
  <si>
    <t>8</t>
  </si>
  <si>
    <t>Обеспечение деятельности органов местного самоуправления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</si>
  <si>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</si>
  <si>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</si>
  <si>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</si>
  <si>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</si>
  <si>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</si>
  <si>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</si>
  <si>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</si>
  <si>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</si>
  <si>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</si>
  <si>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</si>
  <si>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</si>
  <si>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</si>
  <si>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</si>
  <si>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</si>
  <si>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</si>
  <si>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</si>
  <si>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</si>
  <si>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</si>
  <si>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</si>
  <si>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</si>
  <si>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</si>
  <si>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</si>
  <si>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</si>
  <si>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</si>
  <si>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</si>
  <si>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</si>
  <si>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</si>
  <si>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</si>
  <si>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S2270</t>
  </si>
  <si>
    <t>2 02 29999 10 0000 151</t>
  </si>
  <si>
    <t>Прочие субсидии бюджетам сельских поселений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</si>
  <si>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</si>
  <si>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</si>
  <si>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1 11 05035 10 0000 120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</si>
  <si>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</si>
  <si>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</si>
  <si>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1 17 05050 10 0000 180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</si>
  <si>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</si>
  <si>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</si>
  <si>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</t>
  </si>
  <si>
    <t>РАСПРЕДЕЛЕНИЕ</t>
  </si>
  <si>
    <t>01</t>
  </si>
  <si>
    <t>02</t>
  </si>
  <si>
    <t>Расходы на выплаты персоналу муниципальных органов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</si>
  <si>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</si>
  <si>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</si>
  <si>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</si>
  <si>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</si>
  <si>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</si>
  <si>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</si>
  <si>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</si>
  <si>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</si>
  <si>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</si>
  <si>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</si>
  <si>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</si>
  <si>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</si>
  <si>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</si>
  <si>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</si>
  <si>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</si>
  <si>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</si>
  <si>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</si>
  <si>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</si>
  <si>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ИТОГО РАСХОДОВ</t>
  </si>
  <si>
    <t>Доплаты к пенсиям муниципальных служащих</t>
  </si>
  <si>
    <t>83010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</si>
  <si>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</si>
  <si>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</si>
  <si>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</si>
  <si>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</si>
  <si>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 xml:space="preserve">                                </t>
  </si>
  <si>
    <t>Приложение 2</t>
  </si>
  <si>
    <t>% к плану</t>
  </si>
  <si>
    <t>Выполняем</t>
  </si>
  <si>
    <t>По поступлению госпошлины идет не выполнение плана.Проанализировано данное поступление и откорректирован план -5,0 т.р.Ожидаются поступления в ноябре месяце.</t>
  </si>
  <si>
    <r>
      <t xml:space="preserve">Статья 393. Налоговый период. Отчетный период
1. Налоговым периодом признается календарный год.
2. Отчетными периодами для налогоплательщиков-организаций признаются первый квартал, второй квартал и третий квартал календарного года.
(Завышен план, откоректировано на -16,0т.р.) </t>
    </r>
    <r>
      <rPr>
        <sz val="6"/>
        <color indexed="10"/>
        <rFont val="Arial"/>
        <family val="2"/>
      </rPr>
      <t>Посмотреть 5 МН</t>
    </r>
  </si>
  <si>
    <t>Примечание</t>
  </si>
  <si>
    <t>Выполняем, согласно заключенных договоров.</t>
  </si>
  <si>
    <t>Поступление пожертвований от физ.лиц в рамках программы "Народный бюджет"</t>
  </si>
  <si>
    <t>Квитанции физ.лицами получены. Срок оплаты до 1 ноября. Проанализировать нет возможности в виду отсутствия налоговой формы 5 МН.</t>
  </si>
  <si>
    <t>Выполняем, согласно заключенных договоров и квитанций на оплату найма муниципального жилья.</t>
  </si>
  <si>
    <t>Факт на 01.09</t>
  </si>
  <si>
    <t>от   .  .2018    № _________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</si>
  <si>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</si>
  <si>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</si>
  <si>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</si>
  <si>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</si>
  <si>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</si>
  <si>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</si>
  <si>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</si>
  <si>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</si>
  <si>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</si>
  <si>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</si>
  <si>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</si>
  <si>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</si>
  <si>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</si>
  <si>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</si>
  <si>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</si>
  <si>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40</t>
  </si>
  <si>
    <t>Муниципальная   программа «Развитие территории сельского поселения Артюшинское на 2021 – 2025 годы»</t>
  </si>
  <si>
    <t>Приложение 1</t>
  </si>
  <si>
    <t>Приложение 3</t>
  </si>
  <si>
    <t>Приложение 5</t>
  </si>
  <si>
    <t xml:space="preserve">от          № </t>
  </si>
  <si>
    <t xml:space="preserve">от       № </t>
  </si>
  <si>
    <t>Реализация мероприятий проекта "Народный бюджет"</t>
  </si>
  <si>
    <t>1 01 02000 00 0000 110</t>
  </si>
  <si>
    <t>Налог на доходы физических лиц</t>
  </si>
  <si>
    <t>Единая субвенция бюджетам муниципальных образований области</t>
  </si>
  <si>
    <t>72310</t>
  </si>
  <si>
    <t>2022 год</t>
  </si>
  <si>
    <t>Фонд оплаты труда муниципальных органов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</si>
  <si>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</si>
  <si>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</si>
  <si>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</si>
  <si>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</si>
  <si>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</si>
  <si>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</si>
  <si>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</si>
  <si>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Доходы</t>
  </si>
  <si>
    <t>Всего доходов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</si>
  <si>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</si>
  <si>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</si>
  <si>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</si>
  <si>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от .04.2020    № </t>
  </si>
  <si>
    <t>Приложение 7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</si>
  <si>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</si>
  <si>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</si>
  <si>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от .09.2020    № </t>
  </si>
  <si>
    <t>2 02 36900 10 0000 150</t>
  </si>
  <si>
    <t>Единая субвенция бюджетам сельских поселений из бюджета субъекта Российской Федерации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</si>
  <si>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</si>
  <si>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</si>
  <si>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23040</t>
  </si>
  <si>
    <t>2023 год</t>
  </si>
  <si>
    <t>Объем доходов  бюджета сельского поселения Артюшинское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</si>
  <si>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</si>
  <si>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</si>
  <si>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сельского поселения Артюшинское</t>
  </si>
  <si>
    <t>"О  бюджете сельского поселения Артюшинское     
на 2021 год и плановый период 2022 и 2023 годов"</t>
  </si>
  <si>
    <t>Приложение 6</t>
  </si>
  <si>
    <t>"О  бюджете сельского поселения Артюшинское на 2021 год и плановый период 2022 и 2023 годов"</t>
  </si>
  <si>
    <t>Фонд оплаты труда муниципальных органов (мун.сл.)</t>
  </si>
  <si>
    <t>Взносы по обязательному социальному страхованию на выплаты денежного содержания и иные выплаты работникам муниципальных 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</si>
  <si>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</si>
  <si>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</si>
  <si>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</si>
  <si>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</si>
  <si>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"О  бюджете сельского поселения Артюшинское                                                                              на 2021 год и плановый период 2022 и 2023 годов"</t>
  </si>
  <si>
    <t>внутреннего финансирования дефицита бюджета поселения на 2021 год и плановый период 2022 и 2023 годов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</si>
  <si>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</si>
  <si>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</si>
  <si>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</si>
  <si>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</si>
  <si>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</si>
  <si>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</si>
  <si>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</si>
  <si>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Межбюджетные трансферты, передаваемые бюджету сельского поселения Артюшинское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</si>
  <si>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 xml:space="preserve">бюджетных ассигнований на реализацию муниципальной программы «Развитие территории сельского поселения Артюшинское на 2021 – 2025 годы» на 2021 год и плановый период 2022 и 2023 годов     
</t>
  </si>
  <si>
    <t>НАЦИОНАЛЬНАЯ ЭКОНОМИКА</t>
  </si>
  <si>
    <t>Дорожное хозяйство (дорожные фонды)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</si>
  <si>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</si>
  <si>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</si>
  <si>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Муниципальная   программа «Развитие территории сельского поселения Артюшинскоена 2021 – 2025 годы»</t>
  </si>
  <si>
    <t>09</t>
  </si>
  <si>
    <t xml:space="preserve">                              Приложение 7</t>
  </si>
  <si>
    <t xml:space="preserve">                              к решению Совета поселения</t>
  </si>
  <si>
    <t xml:space="preserve">                             от   .  .2019    № _________</t>
  </si>
  <si>
    <t>Приложение 10</t>
  </si>
  <si>
    <t>от      .12.2020   № _________</t>
  </si>
  <si>
    <t>(тыс. рублей)</t>
  </si>
  <si>
    <t>наименование</t>
  </si>
  <si>
    <t>Код бюджетной классификации</t>
  </si>
  <si>
    <t>сумма</t>
  </si>
  <si>
    <t>Распределение бюджетных ассигнований</t>
  </si>
  <si>
    <t>Всего бюджетных ассигнований</t>
  </si>
  <si>
    <t>Распределение объемов межбюджетных трансфертов бюджету сельского поселения Артюшинское за счет средств Дорожного фонда Белозерского муниципального района на 2021 год</t>
  </si>
  <si>
    <t>802 2 02 04014 10 0000 150</t>
  </si>
  <si>
    <t>Дорожное хозяйство(дорожные фонды)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</si>
  <si>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</si>
  <si>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</si>
  <si>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</si>
  <si>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</si>
  <si>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</si>
  <si>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</si>
  <si>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</si>
  <si>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</si>
  <si>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</si>
  <si>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</si>
  <si>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802 04 09 40 0 07 90030 240 000</t>
  </si>
  <si>
    <t>"Приложение 1</t>
  </si>
  <si>
    <t>от      24.12.2020    № 44</t>
  </si>
  <si>
    <t>".</t>
  </si>
  <si>
    <t>"Приложение 2</t>
  </si>
  <si>
    <t>"Приложение 5</t>
  </si>
  <si>
    <t>"Приложение 6</t>
  </si>
  <si>
    <t>"Приложение 7</t>
  </si>
  <si>
    <t>"Приложение 9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</si>
  <si>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</si>
  <si>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</si>
  <si>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</si>
  <si>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"Приложение 8</t>
  </si>
  <si>
    <t>1 13 02995 10 0000 130</t>
  </si>
  <si>
    <t>Прочие доходы от компенсации затрат бюджетов сельских поселений</t>
  </si>
  <si>
    <t>Строительство общественного колодца в п. Лаврово сельского поселения Артюшинское</t>
  </si>
  <si>
    <t>Межбюджетный трансферт, выделенный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</si>
  <si>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Межбюджетный трансферт, выделенный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</si>
  <si>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Оценка недвижимости, признание прав и регулирование отношений по муниципальной собственности</t>
  </si>
  <si>
    <t>20510</t>
  </si>
  <si>
    <t xml:space="preserve">от   .12.2021   № </t>
  </si>
  <si>
    <t xml:space="preserve">от 24 .12.2021   №  44 </t>
  </si>
  <si>
    <t>от 24 .12.2021   № 44</t>
  </si>
  <si>
    <t>от 24.12.2021   №  44</t>
  </si>
  <si>
    <t>от 24 .12.2021   №  44</t>
  </si>
  <si>
    <t>от  24 .12.2021   №  44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</si>
</sst>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;[Red]\-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"/>
    <numFmt numFmtId="196" formatCode="00"/>
    <numFmt numFmtId="197" formatCode="* _-#,##0&quot;р.&quot;;* \-#,##0&quot;р.&quot;;* _-&quot;-&quot;&quot;р.&quot;;@"/>
    <numFmt numFmtId="198" formatCode="* #,##0;* \-#,##0;* &quot;-&quot;;@"/>
    <numFmt numFmtId="199" formatCode="* _-#,##0.00&quot;р.&quot;;* \-#,##0.00&quot;р.&quot;;* _-&quot;-&quot;??&quot;р.&quot;;@"/>
    <numFmt numFmtId="200" formatCode="* #,##0.00;* \-#,##0.00;* &quot;-&quot;??;@"/>
    <numFmt numFmtId="201" formatCode="\$#,##0_);\(\$#,##0\)"/>
    <numFmt numFmtId="202" formatCode="\$#,##0_);[Red]\(\$#,##0\)"/>
    <numFmt numFmtId="203" formatCode="\$#,##0.00_);\(\$#,##0.00\)"/>
    <numFmt numFmtId="204" formatCode="\$#,##0.00_);[Red]\(\$#,##0.00\)"/>
    <numFmt numFmtId="205" formatCode="0000"/>
    <numFmt numFmtId="206" formatCode="00\.00\.00"/>
    <numFmt numFmtId="207" formatCode="000\.00\.000\.0"/>
    <numFmt numFmtId="208" formatCode="00\.000\.000"/>
    <numFmt numFmtId="209" formatCode="#,##0.00;[Red]\-#,##0.00;0.00"/>
    <numFmt numFmtId="210" formatCode="00000"/>
  </numFmts>
  <fonts count="6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1"/>
      <color indexed="3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5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6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7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86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7" applyFont="1">
      <alignment/>
      <protection/>
    </xf>
    <xf numFmtId="0" fontId="4" fillId="0" borderId="0" xfId="77" applyFont="1">
      <alignment/>
      <protection/>
    </xf>
    <xf numFmtId="0" fontId="1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40" fillId="0" borderId="12" xfId="77" applyFont="1" applyBorder="1" applyAlignment="1">
      <alignment horizontal="center" vertical="top" wrapText="1"/>
      <protection/>
    </xf>
    <xf numFmtId="0" fontId="40" fillId="0" borderId="12" xfId="77" applyFont="1" applyFill="1" applyBorder="1" applyAlignment="1">
      <alignment horizontal="center" vertical="top" wrapText="1"/>
      <protection/>
    </xf>
    <xf numFmtId="0" fontId="1" fillId="0" borderId="0" xfId="77" applyFont="1" applyAlignment="1">
      <alignment horizontal="center" vertical="top" wrapText="1"/>
      <protection/>
    </xf>
    <xf numFmtId="0" fontId="1" fillId="0" borderId="0" xfId="77" applyFont="1" applyFill="1" applyAlignment="1">
      <alignment horizontal="right"/>
      <protection/>
    </xf>
    <xf numFmtId="0" fontId="39" fillId="0" borderId="0" xfId="78" applyFont="1" applyFill="1" applyAlignment="1">
      <alignment/>
      <protection/>
    </xf>
    <xf numFmtId="0" fontId="0" fillId="0" borderId="0" xfId="75" applyBorder="1">
      <alignment/>
      <protection/>
    </xf>
    <xf numFmtId="0" fontId="0" fillId="0" borderId="0" xfId="75" applyFill="1" applyBorder="1">
      <alignment/>
      <protection/>
    </xf>
    <xf numFmtId="0" fontId="13" fillId="0" borderId="0" xfId="78" applyFont="1" applyFill="1" applyAlignment="1">
      <alignment/>
      <protection/>
    </xf>
    <xf numFmtId="0" fontId="44" fillId="0" borderId="0" xfId="78" applyFont="1" applyFill="1" applyAlignment="1">
      <alignment/>
      <protection/>
    </xf>
    <xf numFmtId="0" fontId="44" fillId="0" borderId="0" xfId="0" applyFont="1" applyFill="1" applyAlignment="1">
      <alignment/>
    </xf>
    <xf numFmtId="0" fontId="13" fillId="0" borderId="0" xfId="0" applyFont="1" applyFill="1" applyAlignment="1">
      <alignment/>
    </xf>
    <xf numFmtId="188" fontId="4" fillId="28" borderId="0" xfId="66" applyNumberFormat="1" applyFont="1" applyFill="1" applyBorder="1" applyAlignment="1" applyProtection="1">
      <alignment horizontal="right"/>
      <protection hidden="1"/>
    </xf>
    <xf numFmtId="188" fontId="40" fillId="28" borderId="12" xfId="78" applyNumberFormat="1" applyFont="1" applyFill="1" applyBorder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left" vertical="top"/>
      <protection/>
    </xf>
    <xf numFmtId="0" fontId="0" fillId="0" borderId="0" xfId="74" applyBorder="1">
      <alignment/>
      <protection/>
    </xf>
    <xf numFmtId="0" fontId="4" fillId="0" borderId="0" xfId="66" applyFont="1">
      <alignment/>
      <protection/>
    </xf>
    <xf numFmtId="0" fontId="44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7" fillId="0" borderId="0" xfId="73">
      <alignment/>
      <protection/>
    </xf>
    <xf numFmtId="0" fontId="59" fillId="0" borderId="0" xfId="66" applyFont="1" applyAlignment="1">
      <alignment horizontal="right"/>
      <protection/>
    </xf>
    <xf numFmtId="0" fontId="60" fillId="0" borderId="12" xfId="73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8" fontId="58" fillId="0" borderId="12" xfId="73" applyNumberFormat="1" applyFont="1" applyBorder="1" applyAlignment="1">
      <alignment horizontal="center" vertical="center" wrapText="1"/>
      <protection/>
    </xf>
    <xf numFmtId="188" fontId="60" fillId="0" borderId="12" xfId="73" applyNumberFormat="1" applyFont="1" applyBorder="1" applyAlignment="1">
      <alignment horizontal="center" vertical="center" wrapText="1"/>
      <protection/>
    </xf>
    <xf numFmtId="188" fontId="2" fillId="0" borderId="12" xfId="66" applyNumberFormat="1" applyFont="1" applyBorder="1" applyAlignment="1">
      <alignment horizontal="center" vertical="center" wrapText="1"/>
      <protection/>
    </xf>
    <xf numFmtId="0" fontId="0" fillId="28" borderId="0" xfId="75" applyFill="1" applyBorder="1">
      <alignment/>
      <protection/>
    </xf>
    <xf numFmtId="0" fontId="4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7" fillId="0" borderId="0" xfId="73" applyAlignment="1">
      <alignment horizontal="right"/>
      <protection/>
    </xf>
    <xf numFmtId="0" fontId="0" fillId="28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8" fontId="40" fillId="0" borderId="12" xfId="78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49" fontId="47" fillId="0" borderId="0" xfId="73" applyNumberFormat="1" applyFont="1" applyAlignment="1">
      <alignment horizontal="center" vertical="center"/>
      <protection/>
    </xf>
    <xf numFmtId="189" fontId="28" fillId="28" borderId="0" xfId="0" applyNumberFormat="1" applyFont="1" applyFill="1" applyAlignment="1">
      <alignment/>
    </xf>
    <xf numFmtId="0" fontId="4" fillId="28" borderId="0" xfId="0" applyFont="1" applyFill="1" applyBorder="1" applyAlignment="1">
      <alignment/>
    </xf>
    <xf numFmtId="0" fontId="0" fillId="28" borderId="0" xfId="0" applyFill="1" applyAlignment="1">
      <alignment vertical="center"/>
    </xf>
    <xf numFmtId="0" fontId="1" fillId="0" borderId="0" xfId="77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66" applyFont="1">
      <alignment/>
      <protection/>
    </xf>
    <xf numFmtId="0" fontId="44" fillId="0" borderId="0" xfId="75" applyFont="1" applyAlignment="1">
      <alignment horizontal="left" vertical="top"/>
      <protection/>
    </xf>
    <xf numFmtId="0" fontId="1" fillId="0" borderId="0" xfId="66" applyFont="1" applyAlignment="1">
      <alignment vertical="center"/>
      <protection/>
    </xf>
    <xf numFmtId="0" fontId="0" fillId="0" borderId="0" xfId="75" applyBorder="1" applyAlignment="1">
      <alignment vertical="center"/>
      <protection/>
    </xf>
    <xf numFmtId="0" fontId="0" fillId="0" borderId="0" xfId="74" applyBorder="1" applyAlignment="1">
      <alignment vertical="center"/>
      <protection/>
    </xf>
    <xf numFmtId="0" fontId="55" fillId="0" borderId="0" xfId="75" applyFont="1" applyBorder="1">
      <alignment/>
      <protection/>
    </xf>
    <xf numFmtId="0" fontId="55" fillId="0" borderId="0" xfId="74" applyFont="1" applyBorder="1">
      <alignment/>
      <protection/>
    </xf>
    <xf numFmtId="189" fontId="4" fillId="0" borderId="12" xfId="75" applyNumberFormat="1" applyFont="1" applyBorder="1" applyAlignment="1">
      <alignment horizontal="center" vertical="center" wrapText="1"/>
      <protection/>
    </xf>
    <xf numFmtId="189" fontId="4" fillId="0" borderId="12" xfId="75" applyNumberFormat="1" applyFont="1" applyBorder="1" applyAlignment="1">
      <alignment horizontal="center" vertical="center"/>
      <protection/>
    </xf>
    <xf numFmtId="188" fontId="40" fillId="0" borderId="12" xfId="75" applyNumberFormat="1" applyFont="1" applyBorder="1" applyAlignment="1">
      <alignment horizontal="center" vertical="center"/>
      <protection/>
    </xf>
    <xf numFmtId="188" fontId="4" fillId="0" borderId="12" xfId="75" applyNumberFormat="1" applyFont="1" applyBorder="1" applyAlignment="1">
      <alignment horizontal="center" vertical="center"/>
      <protection/>
    </xf>
    <xf numFmtId="188" fontId="40" fillId="0" borderId="12" xfId="75" applyNumberFormat="1" applyFont="1" applyFill="1" applyBorder="1" applyAlignment="1">
      <alignment horizontal="center" vertical="center"/>
      <protection/>
    </xf>
    <xf numFmtId="188" fontId="4" fillId="0" borderId="12" xfId="75" applyNumberFormat="1" applyFont="1" applyFill="1" applyBorder="1" applyAlignment="1">
      <alignment horizontal="center" vertical="center"/>
      <protection/>
    </xf>
    <xf numFmtId="188" fontId="4" fillId="28" borderId="12" xfId="75" applyNumberFormat="1" applyFont="1" applyFill="1" applyBorder="1" applyAlignment="1">
      <alignment horizontal="center" vertical="center"/>
      <protection/>
    </xf>
    <xf numFmtId="0" fontId="4" fillId="28" borderId="0" xfId="0" applyFont="1" applyFill="1" applyAlignment="1">
      <alignment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/>
    </xf>
    <xf numFmtId="0" fontId="28" fillId="28" borderId="0" xfId="0" applyFont="1" applyFill="1" applyAlignment="1">
      <alignment horizontal="center" vertical="center"/>
    </xf>
    <xf numFmtId="0" fontId="40" fillId="28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188" fontId="4" fillId="23" borderId="12" xfId="75" applyNumberFormat="1" applyFont="1" applyFill="1" applyBorder="1" applyAlignment="1">
      <alignment horizontal="center" vertical="center"/>
      <protection/>
    </xf>
    <xf numFmtId="0" fontId="0" fillId="23" borderId="0" xfId="75" applyFill="1" applyBorder="1">
      <alignment/>
      <protection/>
    </xf>
    <xf numFmtId="0" fontId="0" fillId="23" borderId="0" xfId="75" applyFont="1" applyFill="1" applyBorder="1">
      <alignment/>
      <protection/>
    </xf>
    <xf numFmtId="0" fontId="0" fillId="0" borderId="0" xfId="75" applyFont="1" applyBorder="1">
      <alignment/>
      <protection/>
    </xf>
    <xf numFmtId="188" fontId="4" fillId="11" borderId="12" xfId="75" applyNumberFormat="1" applyFont="1" applyFill="1" applyBorder="1" applyAlignment="1">
      <alignment horizontal="center" vertical="center"/>
      <protection/>
    </xf>
    <xf numFmtId="0" fontId="0" fillId="11" borderId="0" xfId="75" applyFill="1" applyBorder="1">
      <alignment/>
      <protection/>
    </xf>
    <xf numFmtId="0" fontId="0" fillId="0" borderId="0" xfId="74" applyFont="1" applyBorder="1">
      <alignment/>
      <protection/>
    </xf>
    <xf numFmtId="0" fontId="0" fillId="0" borderId="0" xfId="75" applyFont="1" applyFill="1" applyBorder="1">
      <alignment/>
      <protection/>
    </xf>
    <xf numFmtId="0" fontId="5" fillId="11" borderId="0" xfId="75" applyFont="1" applyFill="1" applyBorder="1">
      <alignment/>
      <protection/>
    </xf>
    <xf numFmtId="0" fontId="0" fillId="28" borderId="0" xfId="75" applyFont="1" applyFill="1" applyBorder="1">
      <alignment/>
      <protection/>
    </xf>
    <xf numFmtId="0" fontId="0" fillId="11" borderId="0" xfId="75" applyFont="1" applyFill="1" applyBorder="1">
      <alignment/>
      <protection/>
    </xf>
    <xf numFmtId="0" fontId="0" fillId="11" borderId="0" xfId="0" applyFill="1" applyAlignment="1">
      <alignment/>
    </xf>
    <xf numFmtId="0" fontId="32" fillId="11" borderId="0" xfId="0" applyFont="1" applyFill="1" applyAlignment="1">
      <alignment/>
    </xf>
    <xf numFmtId="0" fontId="34" fillId="11" borderId="0" xfId="0" applyFont="1" applyFill="1" applyAlignment="1">
      <alignment/>
    </xf>
    <xf numFmtId="188" fontId="45" fillId="28" borderId="13" xfId="78" applyNumberFormat="1" applyFont="1" applyFill="1" applyBorder="1" applyAlignment="1">
      <alignment horizontal="center" vertical="center"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61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66" applyFont="1" applyFill="1">
      <alignment/>
      <protection/>
    </xf>
    <xf numFmtId="0" fontId="0" fillId="0" borderId="0" xfId="0" applyFill="1" applyAlignment="1">
      <alignment/>
    </xf>
    <xf numFmtId="0" fontId="44" fillId="0" borderId="0" xfId="75" applyFont="1" applyFill="1" applyAlignment="1">
      <alignment horizontal="left" vertical="top"/>
      <protection/>
    </xf>
    <xf numFmtId="0" fontId="4" fillId="0" borderId="0" xfId="0" applyFont="1" applyFill="1" applyAlignment="1">
      <alignment/>
    </xf>
    <xf numFmtId="0" fontId="4" fillId="0" borderId="0" xfId="66" applyFont="1" applyFill="1" applyProtection="1">
      <alignment/>
      <protection hidden="1"/>
    </xf>
    <xf numFmtId="0" fontId="4" fillId="0" borderId="0" xfId="66" applyFont="1" applyFill="1" applyAlignment="1" applyProtection="1">
      <alignment wrapText="1"/>
      <protection hidden="1"/>
    </xf>
    <xf numFmtId="49" fontId="4" fillId="0" borderId="0" xfId="0" applyNumberFormat="1" applyFont="1" applyFill="1" applyAlignment="1">
      <alignment/>
    </xf>
    <xf numFmtId="0" fontId="1" fillId="0" borderId="0" xfId="66" applyFont="1" applyFill="1" applyProtection="1">
      <alignment/>
      <protection hidden="1"/>
    </xf>
    <xf numFmtId="49" fontId="1" fillId="0" borderId="0" xfId="66" applyNumberFormat="1" applyFont="1" applyFill="1" applyProtection="1">
      <alignment/>
      <protection hidden="1"/>
    </xf>
    <xf numFmtId="49" fontId="1" fillId="0" borderId="0" xfId="66" applyNumberFormat="1" applyFont="1" applyFill="1" applyBorder="1" applyProtection="1">
      <alignment/>
      <protection hidden="1"/>
    </xf>
    <xf numFmtId="0" fontId="1" fillId="0" borderId="0" xfId="66" applyFont="1" applyFill="1" applyBorder="1" applyProtection="1">
      <alignment/>
      <protection hidden="1"/>
    </xf>
    <xf numFmtId="188" fontId="4" fillId="0" borderId="0" xfId="66" applyNumberFormat="1" applyFont="1" applyFill="1" applyBorder="1" applyAlignment="1" applyProtection="1">
      <alignment horizontal="right"/>
      <protection hidden="1"/>
    </xf>
    <xf numFmtId="0" fontId="40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8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96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 applyProtection="1">
      <alignment horizontal="center" vertical="center"/>
      <protection hidden="1"/>
    </xf>
    <xf numFmtId="1" fontId="2" fillId="0" borderId="12" xfId="66" applyNumberFormat="1" applyFont="1" applyFill="1" applyBorder="1" applyAlignment="1" applyProtection="1">
      <alignment horizontal="center" vertical="center"/>
      <protection hidden="1"/>
    </xf>
    <xf numFmtId="195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3" fillId="0" borderId="12" xfId="73" applyFont="1" applyFill="1" applyBorder="1" applyAlignment="1">
      <alignment horizontal="left" vertical="top" wrapText="1"/>
      <protection/>
    </xf>
    <xf numFmtId="49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66" applyNumberFormat="1" applyFont="1" applyFill="1" applyBorder="1" applyAlignment="1" applyProtection="1">
      <alignment horizontal="center" vertical="center"/>
      <protection hidden="1"/>
    </xf>
    <xf numFmtId="188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66" applyNumberFormat="1" applyFont="1" applyFill="1" applyBorder="1" applyAlignment="1" applyProtection="1">
      <alignment horizontal="center" vertical="center"/>
      <protection hidden="1"/>
    </xf>
    <xf numFmtId="188" fontId="50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center"/>
    </xf>
    <xf numFmtId="196" fontId="2" fillId="0" borderId="12" xfId="66" applyNumberFormat="1" applyFont="1" applyFill="1" applyBorder="1" applyAlignment="1" applyProtection="1">
      <alignment horizontal="center"/>
      <protection hidden="1"/>
    </xf>
    <xf numFmtId="0" fontId="2" fillId="0" borderId="12" xfId="6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96" fontId="3" fillId="0" borderId="12" xfId="66" applyNumberFormat="1" applyFont="1" applyFill="1" applyBorder="1" applyAlignment="1" applyProtection="1">
      <alignment horizontal="center" vertical="center"/>
      <protection hidden="1"/>
    </xf>
    <xf numFmtId="195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68" applyNumberFormat="1" applyFont="1" applyFill="1" applyBorder="1" applyAlignment="1" applyProtection="1">
      <alignment horizontal="left" vertical="top" wrapText="1"/>
      <protection hidden="1"/>
    </xf>
    <xf numFmtId="0" fontId="49" fillId="0" borderId="12" xfId="0" applyFont="1" applyFill="1" applyBorder="1" applyAlignment="1">
      <alignment horizontal="center" vertical="center"/>
    </xf>
    <xf numFmtId="196" fontId="49" fillId="0" borderId="12" xfId="66" applyNumberFormat="1" applyFont="1" applyFill="1" applyBorder="1" applyAlignment="1" applyProtection="1">
      <alignment horizontal="center" vertical="center"/>
      <protection hidden="1"/>
    </xf>
    <xf numFmtId="195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0" applyFont="1" applyFill="1" applyBorder="1" applyAlignment="1">
      <alignment horizontal="center" vertical="center"/>
    </xf>
    <xf numFmtId="196" fontId="50" fillId="0" borderId="12" xfId="66" applyNumberFormat="1" applyFont="1" applyFill="1" applyBorder="1" applyAlignment="1" applyProtection="1">
      <alignment horizontal="center" vertical="center"/>
      <protection hidden="1"/>
    </xf>
    <xf numFmtId="195" fontId="50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66" applyFont="1" applyFill="1" applyBorder="1" applyAlignment="1">
      <alignment horizontal="left" vertical="top" wrapText="1"/>
      <protection/>
    </xf>
    <xf numFmtId="0" fontId="49" fillId="0" borderId="12" xfId="66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49" fontId="50" fillId="0" borderId="12" xfId="66" applyNumberFormat="1" applyFont="1" applyFill="1" applyBorder="1" applyAlignment="1">
      <alignment horizontal="center" vertical="center" wrapText="1"/>
      <protection/>
    </xf>
    <xf numFmtId="0" fontId="50" fillId="0" borderId="12" xfId="66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196" fontId="3" fillId="0" borderId="12" xfId="66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ont="1" applyFill="1" applyAlignment="1">
      <alignment horizontal="right"/>
    </xf>
    <xf numFmtId="0" fontId="0" fillId="23" borderId="0" xfId="0" applyFill="1" applyAlignment="1">
      <alignment/>
    </xf>
    <xf numFmtId="0" fontId="29" fillId="23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18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189" fontId="28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0" fillId="0" borderId="12" xfId="77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left" vertical="top" wrapText="1"/>
      <protection/>
    </xf>
    <xf numFmtId="188" fontId="4" fillId="0" borderId="12" xfId="77" applyNumberFormat="1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vertical="top" wrapText="1"/>
      <protection/>
    </xf>
    <xf numFmtId="188" fontId="4" fillId="0" borderId="12" xfId="0" applyNumberFormat="1" applyFont="1" applyFill="1" applyBorder="1" applyAlignment="1">
      <alignment horizontal="center" vertical="center"/>
    </xf>
    <xf numFmtId="0" fontId="41" fillId="0" borderId="12" xfId="77" applyFont="1" applyFill="1" applyBorder="1" applyAlignment="1">
      <alignment horizontal="left" vertical="top" wrapText="1"/>
      <protection/>
    </xf>
    <xf numFmtId="188" fontId="40" fillId="0" borderId="12" xfId="77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0" fontId="48" fillId="0" borderId="12" xfId="73" applyFont="1" applyFill="1" applyBorder="1" applyAlignment="1">
      <alignment horizontal="left" wrapText="1"/>
      <protection/>
    </xf>
    <xf numFmtId="49" fontId="48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66" applyNumberFormat="1" applyFont="1" applyFill="1" applyBorder="1" applyAlignment="1" applyProtection="1">
      <alignment horizontal="center" vertical="center"/>
      <protection hidden="1"/>
    </xf>
    <xf numFmtId="49" fontId="3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Alignment="1">
      <alignment/>
    </xf>
    <xf numFmtId="0" fontId="2" fillId="28" borderId="12" xfId="0" applyFont="1" applyFill="1" applyBorder="1" applyAlignment="1">
      <alignment horizontal="center" vertical="center"/>
    </xf>
    <xf numFmtId="188" fontId="2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justify" vertical="center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3" fillId="0" borderId="12" xfId="66" applyFont="1" applyBorder="1" applyAlignment="1">
      <alignment vertical="center" wrapText="1"/>
      <protection/>
    </xf>
    <xf numFmtId="188" fontId="3" fillId="0" borderId="12" xfId="66" applyNumberFormat="1" applyFont="1" applyBorder="1" applyAlignment="1">
      <alignment horizontal="center" vertical="center"/>
      <protection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196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195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4" fillId="28" borderId="0" xfId="0" applyFont="1" applyFill="1" applyAlignment="1">
      <alignment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8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188" fontId="3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justify" vertical="center" wrapText="1"/>
    </xf>
    <xf numFmtId="0" fontId="4" fillId="28" borderId="12" xfId="71" applyNumberFormat="1" applyFont="1" applyFill="1" applyBorder="1" applyAlignment="1" applyProtection="1">
      <alignment horizontal="left" vertical="top" wrapText="1"/>
      <protection hidden="1"/>
    </xf>
    <xf numFmtId="0" fontId="4" fillId="28" borderId="12" xfId="76" applyFont="1" applyFill="1" applyBorder="1" applyAlignment="1" applyProtection="1">
      <alignment horizontal="center" vertical="center"/>
      <protection hidden="1"/>
    </xf>
    <xf numFmtId="0" fontId="1" fillId="28" borderId="0" xfId="66" applyFont="1" applyFill="1">
      <alignment/>
      <protection/>
    </xf>
    <xf numFmtId="0" fontId="44" fillId="28" borderId="0" xfId="75" applyFont="1" applyFill="1" applyAlignment="1">
      <alignment horizontal="left" vertical="top"/>
      <protection/>
    </xf>
    <xf numFmtId="0" fontId="44" fillId="28" borderId="0" xfId="0" applyFont="1" applyFill="1" applyAlignment="1">
      <alignment horizontal="left"/>
    </xf>
    <xf numFmtId="0" fontId="44" fillId="28" borderId="0" xfId="75" applyFont="1" applyFill="1" applyAlignment="1">
      <alignment horizontal="left" vertical="top" wrapText="1"/>
      <protection/>
    </xf>
    <xf numFmtId="0" fontId="44" fillId="28" borderId="0" xfId="0" applyFont="1" applyFill="1" applyAlignment="1">
      <alignment wrapText="1"/>
    </xf>
    <xf numFmtId="0" fontId="4" fillId="28" borderId="0" xfId="75" applyFont="1" applyFill="1" applyAlignment="1">
      <alignment horizontal="left" vertical="top"/>
      <protection/>
    </xf>
    <xf numFmtId="0" fontId="4" fillId="28" borderId="0" xfId="75" applyFont="1" applyFill="1" applyAlignment="1">
      <alignment horizontal="justify" vertical="top"/>
      <protection/>
    </xf>
    <xf numFmtId="0" fontId="1" fillId="28" borderId="0" xfId="77" applyFont="1" applyFill="1">
      <alignment/>
      <protection/>
    </xf>
    <xf numFmtId="0" fontId="0" fillId="28" borderId="0" xfId="74" applyFill="1" applyBorder="1">
      <alignment/>
      <protection/>
    </xf>
    <xf numFmtId="0" fontId="44" fillId="28" borderId="0" xfId="78" applyFont="1" applyFill="1" applyAlignment="1">
      <alignment/>
      <protection/>
    </xf>
    <xf numFmtId="0" fontId="13" fillId="28" borderId="0" xfId="78" applyFill="1" applyAlignment="1">
      <alignment/>
      <protection/>
    </xf>
    <xf numFmtId="0" fontId="39" fillId="28" borderId="0" xfId="78" applyFont="1" applyFill="1" applyAlignment="1">
      <alignment/>
      <protection/>
    </xf>
    <xf numFmtId="0" fontId="40" fillId="28" borderId="0" xfId="75" applyNumberFormat="1" applyFont="1" applyFill="1" applyBorder="1" applyAlignment="1" applyProtection="1">
      <alignment horizontal="center" wrapText="1"/>
      <protection hidden="1"/>
    </xf>
    <xf numFmtId="0" fontId="40" fillId="28" borderId="12" xfId="78" applyFont="1" applyFill="1" applyBorder="1" applyAlignment="1">
      <alignment horizontal="center" vertical="center" wrapText="1"/>
      <protection/>
    </xf>
    <xf numFmtId="0" fontId="40" fillId="28" borderId="12" xfId="78" applyFont="1" applyFill="1" applyBorder="1" applyAlignment="1">
      <alignment horizontal="center" vertical="top"/>
      <protection/>
    </xf>
    <xf numFmtId="0" fontId="40" fillId="28" borderId="12" xfId="78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188" fontId="40" fillId="28" borderId="13" xfId="78" applyNumberFormat="1" applyFont="1" applyFill="1" applyBorder="1" applyAlignment="1">
      <alignment horizontal="center" vertical="center" wrapText="1"/>
      <protection/>
    </xf>
    <xf numFmtId="0" fontId="4" fillId="28" borderId="13" xfId="78" applyFont="1" applyFill="1" applyBorder="1" applyAlignment="1">
      <alignment horizontal="center" vertical="center"/>
      <protection/>
    </xf>
    <xf numFmtId="0" fontId="4" fillId="28" borderId="13" xfId="67" applyFont="1" applyFill="1" applyBorder="1" applyAlignment="1">
      <alignment horizontal="left" vertical="top" wrapText="1"/>
      <protection/>
    </xf>
    <xf numFmtId="188" fontId="4" fillId="28" borderId="13" xfId="78" applyNumberFormat="1" applyFont="1" applyFill="1" applyBorder="1" applyAlignment="1">
      <alignment horizontal="center" vertical="center" wrapText="1"/>
      <protection/>
    </xf>
    <xf numFmtId="0" fontId="45" fillId="28" borderId="12" xfId="78" applyFont="1" applyFill="1" applyBorder="1" applyAlignment="1">
      <alignment horizontal="center" vertical="center"/>
      <protection/>
    </xf>
    <xf numFmtId="0" fontId="45" fillId="28" borderId="12" xfId="67" applyFont="1" applyFill="1" applyBorder="1" applyAlignment="1">
      <alignment horizontal="left" vertical="top" wrapText="1"/>
      <protection/>
    </xf>
    <xf numFmtId="188" fontId="45" fillId="28" borderId="12" xfId="78" applyNumberFormat="1" applyFont="1" applyFill="1" applyBorder="1" applyAlignment="1">
      <alignment horizontal="center" vertical="center" wrapText="1"/>
      <protection/>
    </xf>
    <xf numFmtId="0" fontId="4" fillId="28" borderId="12" xfId="78" applyFont="1" applyFill="1" applyBorder="1" applyAlignment="1">
      <alignment horizontal="center" vertical="center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8" fontId="4" fillId="28" borderId="12" xfId="78" applyNumberFormat="1" applyFont="1" applyFill="1" applyBorder="1" applyAlignment="1">
      <alignment horizontal="center" vertical="center" wrapText="1"/>
      <protection/>
    </xf>
    <xf numFmtId="0" fontId="58" fillId="28" borderId="12" xfId="67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0" fontId="4" fillId="28" borderId="13" xfId="0" applyFont="1" applyFill="1" applyBorder="1" applyAlignment="1">
      <alignment horizontal="left" vertical="top" wrapText="1"/>
    </xf>
    <xf numFmtId="0" fontId="58" fillId="28" borderId="13" xfId="0" applyFont="1" applyFill="1" applyBorder="1" applyAlignment="1">
      <alignment horizontal="center" vertical="center" wrapText="1"/>
    </xf>
    <xf numFmtId="0" fontId="58" fillId="28" borderId="13" xfId="0" applyFont="1" applyFill="1" applyBorder="1" applyAlignment="1">
      <alignment horizontal="left" vertical="center" wrapText="1"/>
    </xf>
    <xf numFmtId="0" fontId="40" fillId="28" borderId="13" xfId="78" applyFont="1" applyFill="1" applyBorder="1" applyAlignment="1">
      <alignment horizontal="center" vertical="center"/>
      <protection/>
    </xf>
    <xf numFmtId="188" fontId="40" fillId="28" borderId="13" xfId="78" applyNumberFormat="1" applyFont="1" applyFill="1" applyBorder="1" applyAlignment="1">
      <alignment horizontal="center" vertical="center"/>
      <protection/>
    </xf>
    <xf numFmtId="0" fontId="46" fillId="28" borderId="13" xfId="78" applyFont="1" applyFill="1" applyBorder="1" applyAlignment="1">
      <alignment horizontal="center" vertical="center"/>
      <protection/>
    </xf>
    <xf numFmtId="0" fontId="45" fillId="28" borderId="12" xfId="78" applyFont="1" applyFill="1" applyBorder="1" applyAlignment="1">
      <alignment horizontal="left" vertical="top" wrapText="1"/>
      <protection/>
    </xf>
    <xf numFmtId="0" fontId="4" fillId="28" borderId="12" xfId="78" applyFont="1" applyFill="1" applyBorder="1" applyAlignment="1">
      <alignment horizontal="left" vertical="top" wrapText="1"/>
      <protection/>
    </xf>
    <xf numFmtId="188" fontId="4" fillId="28" borderId="12" xfId="78" applyNumberFormat="1" applyFont="1" applyFill="1" applyBorder="1" applyAlignment="1">
      <alignment horizontal="center" vertical="center"/>
      <protection/>
    </xf>
    <xf numFmtId="188" fontId="45" fillId="28" borderId="12" xfId="78" applyNumberFormat="1" applyFont="1" applyFill="1" applyBorder="1" applyAlignment="1">
      <alignment horizontal="center" vertical="center"/>
      <protection/>
    </xf>
    <xf numFmtId="0" fontId="4" fillId="28" borderId="12" xfId="78" applyFont="1" applyFill="1" applyBorder="1" applyAlignment="1">
      <alignment horizontal="left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8" fontId="4" fillId="28" borderId="12" xfId="75" applyNumberFormat="1" applyFont="1" applyFill="1" applyBorder="1" applyAlignment="1" applyProtection="1">
      <alignment horizontal="center" vertical="center"/>
      <protection hidden="1"/>
    </xf>
    <xf numFmtId="0" fontId="45" fillId="28" borderId="12" xfId="75" applyFont="1" applyFill="1" applyBorder="1" applyAlignment="1" applyProtection="1">
      <alignment horizontal="center" vertical="center"/>
      <protection hidden="1"/>
    </xf>
    <xf numFmtId="0" fontId="45" fillId="28" borderId="12" xfId="67" applyNumberFormat="1" applyFont="1" applyFill="1" applyBorder="1" applyAlignment="1" applyProtection="1">
      <alignment horizontal="left" vertical="top" wrapText="1"/>
      <protection hidden="1"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5" fillId="28" borderId="12" xfId="0" applyNumberFormat="1" applyFont="1" applyFill="1" applyBorder="1" applyAlignment="1">
      <alignment vertical="top" wrapText="1"/>
    </xf>
    <xf numFmtId="0" fontId="4" fillId="28" borderId="12" xfId="0" applyNumberFormat="1" applyFont="1" applyFill="1" applyBorder="1" applyAlignment="1">
      <alignment vertical="top" wrapText="1"/>
    </xf>
    <xf numFmtId="0" fontId="4" fillId="28" borderId="12" xfId="75" applyFont="1" applyFill="1" applyBorder="1" applyAlignment="1" applyProtection="1">
      <alignment horizontal="left" vertical="center"/>
      <protection hidden="1"/>
    </xf>
    <xf numFmtId="0" fontId="40" fillId="28" borderId="12" xfId="75" applyNumberFormat="1" applyFont="1" applyFill="1" applyBorder="1" applyAlignment="1" applyProtection="1">
      <alignment horizontal="justify" vertical="top" wrapText="1"/>
      <protection hidden="1"/>
    </xf>
    <xf numFmtId="188" fontId="40" fillId="28" borderId="12" xfId="75" applyNumberFormat="1" applyFont="1" applyFill="1" applyBorder="1" applyAlignment="1" applyProtection="1">
      <alignment horizontal="center" vertical="top"/>
      <protection hidden="1"/>
    </xf>
    <xf numFmtId="0" fontId="4" fillId="28" borderId="0" xfId="75" applyFont="1" applyFill="1" applyBorder="1" applyAlignment="1" applyProtection="1">
      <alignment horizontal="left" vertical="top"/>
      <protection hidden="1"/>
    </xf>
    <xf numFmtId="0" fontId="4" fillId="28" borderId="0" xfId="75" applyNumberFormat="1" applyFont="1" applyFill="1" applyBorder="1" applyAlignment="1" applyProtection="1">
      <alignment horizontal="justify" vertical="top" wrapText="1"/>
      <protection hidden="1"/>
    </xf>
    <xf numFmtId="0" fontId="0" fillId="28" borderId="0" xfId="75" applyFont="1" applyFill="1" applyBorder="1" applyAlignment="1">
      <alignment horizontal="right"/>
      <protection/>
    </xf>
    <xf numFmtId="0" fontId="42" fillId="28" borderId="0" xfId="75" applyNumberFormat="1" applyFont="1" applyFill="1" applyBorder="1" applyAlignment="1" applyProtection="1">
      <alignment/>
      <protection hidden="1"/>
    </xf>
    <xf numFmtId="0" fontId="4" fillId="28" borderId="0" xfId="75" applyNumberFormat="1" applyFont="1" applyFill="1" applyBorder="1" applyAlignment="1" applyProtection="1">
      <alignment horizontal="justify" vertical="top"/>
      <protection hidden="1"/>
    </xf>
    <xf numFmtId="0" fontId="40" fillId="28" borderId="0" xfId="75" applyNumberFormat="1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>
      <alignment horizontal="left" vertical="top"/>
      <protection/>
    </xf>
    <xf numFmtId="0" fontId="4" fillId="28" borderId="0" xfId="75" applyFont="1" applyFill="1" applyBorder="1" applyAlignment="1">
      <alignment horizontal="justify" vertical="top"/>
      <protection/>
    </xf>
    <xf numFmtId="188" fontId="4" fillId="23" borderId="12" xfId="78" applyNumberFormat="1" applyFont="1" applyFill="1" applyBorder="1" applyAlignment="1">
      <alignment horizontal="center" vertical="center" wrapText="1"/>
      <protection/>
    </xf>
    <xf numFmtId="0" fontId="3" fillId="8" borderId="12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horizontal="center" vertical="center"/>
    </xf>
    <xf numFmtId="196" fontId="3" fillId="8" borderId="12" xfId="66" applyNumberFormat="1" applyFont="1" applyFill="1" applyBorder="1" applyAlignment="1" applyProtection="1">
      <alignment horizontal="center" vertical="center"/>
      <protection hidden="1"/>
    </xf>
    <xf numFmtId="49" fontId="3" fillId="8" borderId="12" xfId="66" applyNumberFormat="1" applyFont="1" applyFill="1" applyBorder="1" applyAlignment="1" applyProtection="1">
      <alignment horizontal="center"/>
      <protection hidden="1"/>
    </xf>
    <xf numFmtId="49" fontId="3" fillId="8" borderId="12" xfId="66" applyNumberFormat="1" applyFont="1" applyFill="1" applyBorder="1" applyAlignment="1" applyProtection="1">
      <alignment horizontal="center" vertical="center"/>
      <protection hidden="1"/>
    </xf>
    <xf numFmtId="195" fontId="3" fillId="8" borderId="12" xfId="66" applyNumberFormat="1" applyFont="1" applyFill="1" applyBorder="1" applyAlignment="1" applyProtection="1">
      <alignment horizontal="center" vertical="center"/>
      <protection hidden="1"/>
    </xf>
    <xf numFmtId="188" fontId="3" fillId="8" borderId="12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/>
    </xf>
    <xf numFmtId="0" fontId="3" fillId="8" borderId="12" xfId="73" applyFont="1" applyFill="1" applyBorder="1" applyAlignment="1">
      <alignment horizontal="left" vertical="top" wrapText="1"/>
      <protection/>
    </xf>
    <xf numFmtId="49" fontId="2" fillId="8" borderId="12" xfId="66" applyNumberFormat="1" applyFont="1" applyFill="1" applyBorder="1" applyAlignment="1" applyProtection="1">
      <alignment horizontal="center" vertical="center"/>
      <protection hidden="1"/>
    </xf>
    <xf numFmtId="195" fontId="2" fillId="8" borderId="12" xfId="66" applyNumberFormat="1" applyFont="1" applyFill="1" applyBorder="1" applyAlignment="1" applyProtection="1">
      <alignment horizontal="center" vertical="center"/>
      <protection hidden="1"/>
    </xf>
    <xf numFmtId="188" fontId="2" fillId="8" borderId="1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49" fillId="8" borderId="12" xfId="0" applyFont="1" applyFill="1" applyBorder="1" applyAlignment="1">
      <alignment horizontal="left" vertical="top" wrapText="1"/>
    </xf>
    <xf numFmtId="0" fontId="49" fillId="8" borderId="12" xfId="0" applyFont="1" applyFill="1" applyBorder="1" applyAlignment="1">
      <alignment horizontal="center" vertical="center"/>
    </xf>
    <xf numFmtId="196" fontId="49" fillId="8" borderId="12" xfId="66" applyNumberFormat="1" applyFont="1" applyFill="1" applyBorder="1" applyAlignment="1" applyProtection="1">
      <alignment horizontal="center" vertical="center"/>
      <protection hidden="1"/>
    </xf>
    <xf numFmtId="49" fontId="50" fillId="8" borderId="12" xfId="66" applyNumberFormat="1" applyFont="1" applyFill="1" applyBorder="1" applyAlignment="1" applyProtection="1">
      <alignment horizontal="center" vertical="center"/>
      <protection hidden="1"/>
    </xf>
    <xf numFmtId="195" fontId="50" fillId="8" borderId="12" xfId="66" applyNumberFormat="1" applyFont="1" applyFill="1" applyBorder="1" applyAlignment="1" applyProtection="1">
      <alignment horizontal="center" vertical="center"/>
      <protection hidden="1"/>
    </xf>
    <xf numFmtId="188" fontId="50" fillId="8" borderId="12" xfId="0" applyNumberFormat="1" applyFont="1" applyFill="1" applyBorder="1" applyAlignment="1">
      <alignment horizontal="center" vertical="center" wrapText="1"/>
    </xf>
    <xf numFmtId="0" fontId="53" fillId="8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 wrapText="1"/>
    </xf>
    <xf numFmtId="0" fontId="50" fillId="8" borderId="12" xfId="0" applyFont="1" applyFill="1" applyBorder="1" applyAlignment="1">
      <alignment horizontal="center" vertical="center"/>
    </xf>
    <xf numFmtId="196" fontId="50" fillId="8" borderId="12" xfId="66" applyNumberFormat="1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196" fontId="2" fillId="8" borderId="12" xfId="66" applyNumberFormat="1" applyFont="1" applyFill="1" applyBorder="1" applyAlignment="1" applyProtection="1">
      <alignment horizontal="center" vertical="center"/>
      <protection hidden="1"/>
    </xf>
    <xf numFmtId="0" fontId="0" fillId="8" borderId="0" xfId="0" applyFont="1" applyFill="1" applyAlignment="1">
      <alignment/>
    </xf>
    <xf numFmtId="0" fontId="2" fillId="8" borderId="12" xfId="0" applyFont="1" applyFill="1" applyBorder="1" applyAlignment="1">
      <alignment horizontal="left" vertical="top" wrapText="1"/>
    </xf>
    <xf numFmtId="0" fontId="28" fillId="28" borderId="12" xfId="0" applyFont="1" applyFill="1" applyBorder="1" applyAlignment="1">
      <alignment/>
    </xf>
    <xf numFmtId="0" fontId="44" fillId="28" borderId="0" xfId="74" applyFont="1" applyFill="1" applyBorder="1" applyAlignment="1">
      <alignment horizontal="left"/>
      <protection/>
    </xf>
    <xf numFmtId="49" fontId="0" fillId="0" borderId="0" xfId="0" applyNumberFormat="1" applyFont="1" applyFill="1" applyAlignment="1">
      <alignment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0" applyFont="1" applyFill="1" applyBorder="1" applyAlignment="1">
      <alignment horizontal="center" vertical="center" wrapText="1"/>
    </xf>
    <xf numFmtId="49" fontId="2" fillId="29" borderId="12" xfId="0" applyNumberFormat="1" applyFont="1" applyFill="1" applyBorder="1" applyAlignment="1">
      <alignment horizontal="center" vertical="center" wrapText="1"/>
    </xf>
    <xf numFmtId="196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8" fontId="2" fillId="29" borderId="12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32" fillId="29" borderId="0" xfId="0" applyFont="1" applyFill="1" applyAlignment="1">
      <alignment/>
    </xf>
    <xf numFmtId="195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left" vertical="center" wrapText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2" fillId="29" borderId="12" xfId="0" applyFont="1" applyFill="1" applyBorder="1" applyAlignment="1">
      <alignment horizontal="justify" vertical="center" wrapText="1"/>
    </xf>
    <xf numFmtId="0" fontId="29" fillId="29" borderId="0" xfId="0" applyFont="1" applyFill="1" applyAlignment="1">
      <alignment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2" fillId="28" borderId="0" xfId="0" applyFont="1" applyFill="1" applyAlignment="1">
      <alignment/>
    </xf>
    <xf numFmtId="0" fontId="44" fillId="28" borderId="0" xfId="74" applyFont="1" applyFill="1" applyBorder="1" applyAlignment="1">
      <alignment vertical="top" wrapText="1"/>
      <protection/>
    </xf>
    <xf numFmtId="0" fontId="2" fillId="29" borderId="12" xfId="66" applyFont="1" applyFill="1" applyBorder="1" applyAlignment="1">
      <alignment horizontal="left" vertical="top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188" fontId="4" fillId="30" borderId="12" xfId="78" applyNumberFormat="1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top" wrapText="1"/>
    </xf>
    <xf numFmtId="0" fontId="2" fillId="31" borderId="12" xfId="0" applyFont="1" applyFill="1" applyBorder="1" applyAlignment="1">
      <alignment horizontal="center" vertical="center"/>
    </xf>
    <xf numFmtId="196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195" fontId="2" fillId="31" borderId="12" xfId="66" applyNumberFormat="1" applyFont="1" applyFill="1" applyBorder="1" applyAlignment="1" applyProtection="1">
      <alignment horizontal="center" vertical="center"/>
      <protection hidden="1"/>
    </xf>
    <xf numFmtId="188" fontId="2" fillId="31" borderId="12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vertical="center"/>
    </xf>
    <xf numFmtId="0" fontId="2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2" fillId="31" borderId="0" xfId="0" applyFont="1" applyFill="1" applyAlignment="1">
      <alignment/>
    </xf>
    <xf numFmtId="0" fontId="34" fillId="31" borderId="0" xfId="0" applyFont="1" applyFill="1" applyAlignment="1">
      <alignment/>
    </xf>
    <xf numFmtId="0" fontId="2" fillId="31" borderId="12" xfId="66" applyNumberFormat="1" applyFont="1" applyFill="1" applyBorder="1" applyAlignment="1" applyProtection="1">
      <alignment horizontal="left" vertical="top" wrapText="1"/>
      <protection hidden="1"/>
    </xf>
    <xf numFmtId="0" fontId="29" fillId="31" borderId="0" xfId="0" applyFont="1" applyFill="1" applyAlignment="1">
      <alignment/>
    </xf>
    <xf numFmtId="0" fontId="2" fillId="31" borderId="12" xfId="0" applyFont="1" applyFill="1" applyBorder="1" applyAlignment="1">
      <alignment horizontal="justify" vertical="center" wrapText="1"/>
    </xf>
    <xf numFmtId="0" fontId="0" fillId="31" borderId="0" xfId="0" applyFill="1" applyAlignment="1">
      <alignment/>
    </xf>
    <xf numFmtId="0" fontId="52" fillId="31" borderId="0" xfId="0" applyFont="1" applyFill="1" applyAlignment="1">
      <alignment/>
    </xf>
    <xf numFmtId="0" fontId="3" fillId="30" borderId="12" xfId="66" applyFont="1" applyFill="1" applyBorder="1" applyAlignment="1">
      <alignment horizontal="left" wrapText="1"/>
      <protection/>
    </xf>
    <xf numFmtId="0" fontId="3" fillId="30" borderId="12" xfId="66" applyFont="1" applyFill="1" applyBorder="1" applyAlignment="1">
      <alignment horizontal="center" vertical="center"/>
      <protection/>
    </xf>
    <xf numFmtId="196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195" fontId="2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left" vertical="top" wrapText="1"/>
      <protection/>
    </xf>
    <xf numFmtId="195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73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95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horizontal="center" vertical="center"/>
      <protection/>
    </xf>
    <xf numFmtId="196" fontId="49" fillId="30" borderId="12" xfId="66" applyNumberFormat="1" applyFont="1" applyFill="1" applyBorder="1" applyAlignment="1" applyProtection="1">
      <alignment horizontal="center" vertical="center"/>
      <protection hidden="1"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95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50" fillId="30" borderId="12" xfId="66" applyFont="1" applyFill="1" applyBorder="1" applyAlignment="1">
      <alignment vertical="center" wrapText="1"/>
      <protection/>
    </xf>
    <xf numFmtId="0" fontId="50" fillId="30" borderId="12" xfId="66" applyFont="1" applyFill="1" applyBorder="1" applyAlignment="1">
      <alignment horizontal="center" vertical="center"/>
      <protection/>
    </xf>
    <xf numFmtId="196" fontId="50" fillId="30" borderId="12" xfId="66" applyNumberFormat="1" applyFont="1" applyFill="1" applyBorder="1" applyAlignment="1" applyProtection="1">
      <alignment horizontal="center" vertical="center"/>
      <protection hidden="1"/>
    </xf>
    <xf numFmtId="49" fontId="50" fillId="30" borderId="12" xfId="66" applyNumberFormat="1" applyFont="1" applyFill="1" applyBorder="1" applyAlignment="1" applyProtection="1">
      <alignment horizontal="center" vertical="center"/>
      <protection hidden="1"/>
    </xf>
    <xf numFmtId="195" fontId="50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0" fontId="2" fillId="30" borderId="12" xfId="66" applyFont="1" applyFill="1" applyBorder="1" applyAlignment="1">
      <alignment horizontal="center" vertical="center"/>
      <protection/>
    </xf>
    <xf numFmtId="196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Font="1" applyFill="1" applyBorder="1" applyAlignment="1">
      <alignment horizontal="left" vertical="top" wrapText="1"/>
      <protection/>
    </xf>
    <xf numFmtId="0" fontId="2" fillId="31" borderId="12" xfId="66" applyFont="1" applyFill="1" applyBorder="1" applyAlignment="1">
      <alignment horizontal="center" vertical="center"/>
      <protection/>
    </xf>
    <xf numFmtId="188" fontId="2" fillId="30" borderId="12" xfId="0" applyNumberFormat="1" applyFont="1" applyFill="1" applyBorder="1" applyAlignment="1">
      <alignment horizontal="center" vertical="center" wrapText="1"/>
    </xf>
    <xf numFmtId="188" fontId="3" fillId="30" borderId="12" xfId="0" applyNumberFormat="1" applyFont="1" applyFill="1" applyBorder="1" applyAlignment="1">
      <alignment horizontal="center" vertical="center" wrapText="1"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49" fontId="50" fillId="30" borderId="12" xfId="66" applyNumberFormat="1" applyFont="1" applyFill="1" applyBorder="1" applyAlignment="1">
      <alignment horizontal="center" vertical="center" wrapText="1"/>
      <protection/>
    </xf>
    <xf numFmtId="0" fontId="50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44" fillId="0" borderId="0" xfId="77" applyFont="1">
      <alignment/>
      <protection/>
    </xf>
    <xf numFmtId="0" fontId="0" fillId="30" borderId="0" xfId="74" applyFill="1" applyBorder="1">
      <alignment/>
      <protection/>
    </xf>
    <xf numFmtId="0" fontId="44" fillId="30" borderId="0" xfId="74" applyFont="1" applyFill="1" applyBorder="1" applyAlignment="1">
      <alignment/>
      <protection/>
    </xf>
    <xf numFmtId="0" fontId="44" fillId="30" borderId="0" xfId="74" applyFont="1" applyFill="1" applyBorder="1" applyAlignment="1">
      <alignment horizontal="left"/>
      <protection/>
    </xf>
    <xf numFmtId="189" fontId="28" fillId="28" borderId="0" xfId="66" applyNumberFormat="1" applyFont="1" applyFill="1" applyAlignment="1">
      <alignment horizontal="left"/>
      <protection/>
    </xf>
    <xf numFmtId="0" fontId="4" fillId="0" borderId="0" xfId="76" applyFont="1" applyFill="1" applyBorder="1" applyAlignment="1">
      <alignment horizontal="left" vertical="top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30" borderId="12" xfId="71" applyNumberFormat="1" applyFont="1" applyFill="1" applyBorder="1" applyAlignment="1" applyProtection="1">
      <alignment horizontal="left" vertical="top" wrapText="1"/>
      <protection hidden="1"/>
    </xf>
    <xf numFmtId="0" fontId="4" fillId="30" borderId="12" xfId="74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>
      <alignment horizontal="center" vertical="center" wrapText="1"/>
      <protection/>
    </xf>
    <xf numFmtId="0" fontId="0" fillId="32" borderId="0" xfId="74" applyNumberFormat="1" applyFont="1" applyFill="1" applyBorder="1" applyAlignment="1" applyProtection="1">
      <alignment/>
      <protection hidden="1"/>
    </xf>
    <xf numFmtId="0" fontId="1" fillId="32" borderId="0" xfId="66" applyFont="1" applyFill="1">
      <alignment/>
      <protection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66" applyNumberFormat="1" applyFont="1" applyFill="1" applyBorder="1" applyAlignment="1">
      <alignment horizontal="center" vertical="center" wrapText="1"/>
      <protection/>
    </xf>
    <xf numFmtId="188" fontId="3" fillId="30" borderId="12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2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left" wrapText="1"/>
    </xf>
    <xf numFmtId="0" fontId="50" fillId="28" borderId="12" xfId="0" applyFont="1" applyFill="1" applyBorder="1" applyAlignment="1">
      <alignment horizontal="center" vertical="center"/>
    </xf>
    <xf numFmtId="49" fontId="50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188" fontId="50" fillId="28" borderId="12" xfId="0" applyNumberFormat="1" applyFont="1" applyFill="1" applyBorder="1" applyAlignment="1">
      <alignment horizontal="center" vertical="center" wrapText="1"/>
    </xf>
    <xf numFmtId="0" fontId="53" fillId="28" borderId="0" xfId="0" applyFont="1" applyFill="1" applyAlignment="1">
      <alignment/>
    </xf>
    <xf numFmtId="0" fontId="51" fillId="23" borderId="0" xfId="0" applyFont="1" applyFill="1" applyAlignment="1">
      <alignment/>
    </xf>
    <xf numFmtId="0" fontId="50" fillId="0" borderId="12" xfId="0" applyFont="1" applyFill="1" applyBorder="1" applyAlignment="1">
      <alignment horizontal="justify" vertical="center" wrapText="1"/>
    </xf>
    <xf numFmtId="0" fontId="64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28" fillId="0" borderId="0" xfId="0" applyFont="1" applyAlignment="1">
      <alignment horizontal="right"/>
    </xf>
    <xf numFmtId="0" fontId="60" fillId="0" borderId="15" xfId="73" applyFont="1" applyBorder="1" applyAlignment="1">
      <alignment horizontal="center" vertical="center" wrapText="1"/>
      <protection/>
    </xf>
    <xf numFmtId="0" fontId="58" fillId="0" borderId="12" xfId="73" applyFont="1" applyBorder="1" applyAlignment="1">
      <alignment horizontal="left" vertical="center" wrapText="1"/>
      <protection/>
    </xf>
    <xf numFmtId="0" fontId="58" fillId="0" borderId="12" xfId="73" applyFont="1" applyBorder="1" applyAlignment="1">
      <alignment horizontal="center" vertical="center" wrapText="1"/>
      <protection/>
    </xf>
    <xf numFmtId="0" fontId="58" fillId="28" borderId="16" xfId="0" applyFont="1" applyFill="1" applyBorder="1" applyAlignment="1">
      <alignment horizontal="center" vertical="center" wrapText="1"/>
    </xf>
    <xf numFmtId="0" fontId="58" fillId="28" borderId="16" xfId="0" applyFont="1" applyFill="1" applyBorder="1" applyAlignment="1">
      <alignment horizontal="left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88" fontId="4" fillId="30" borderId="12" xfId="78" applyNumberFormat="1" applyFont="1" applyFill="1" applyBorder="1" applyAlignment="1">
      <alignment horizontal="center" vertical="center" wrapText="1"/>
      <protection/>
    </xf>
    <xf numFmtId="0" fontId="31" fillId="0" borderId="14" xfId="75" applyFont="1" applyBorder="1" applyAlignment="1">
      <alignment horizontal="center" vertical="center"/>
      <protection/>
    </xf>
    <xf numFmtId="0" fontId="31" fillId="0" borderId="14" xfId="75" applyFont="1" applyBorder="1" applyAlignment="1">
      <alignment vertical="center"/>
      <protection/>
    </xf>
    <xf numFmtId="0" fontId="63" fillId="23" borderId="14" xfId="75" applyFont="1" applyFill="1" applyBorder="1" applyAlignment="1">
      <alignment vertical="center" wrapText="1"/>
      <protection/>
    </xf>
    <xf numFmtId="0" fontId="56" fillId="23" borderId="14" xfId="75" applyFont="1" applyFill="1" applyBorder="1" applyAlignment="1">
      <alignment vertical="center" wrapText="1"/>
      <protection/>
    </xf>
    <xf numFmtId="0" fontId="63" fillId="0" borderId="14" xfId="75" applyFont="1" applyBorder="1" applyAlignment="1">
      <alignment vertical="center" wrapText="1"/>
      <protection/>
    </xf>
    <xf numFmtId="0" fontId="31" fillId="0" borderId="14" xfId="75" applyFont="1" applyBorder="1" applyAlignment="1">
      <alignment vertical="center" wrapText="1"/>
      <protection/>
    </xf>
    <xf numFmtId="0" fontId="31" fillId="23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/>
      <protection/>
    </xf>
    <xf numFmtId="188" fontId="45" fillId="28" borderId="17" xfId="78" applyNumberFormat="1" applyFont="1" applyFill="1" applyBorder="1" applyAlignment="1">
      <alignment horizontal="center" vertical="center"/>
      <protection/>
    </xf>
    <xf numFmtId="0" fontId="62" fillId="11" borderId="14" xfId="75" applyFont="1" applyFill="1" applyBorder="1" applyAlignment="1">
      <alignment vertical="center"/>
      <protection/>
    </xf>
    <xf numFmtId="0" fontId="31" fillId="28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 wrapText="1"/>
      <protection/>
    </xf>
    <xf numFmtId="0" fontId="1" fillId="0" borderId="12" xfId="66" applyFont="1" applyBorder="1" applyAlignment="1">
      <alignment horizontal="right"/>
      <protection/>
    </xf>
    <xf numFmtId="0" fontId="0" fillId="0" borderId="12" xfId="75" applyFont="1" applyBorder="1" applyAlignment="1">
      <alignment horizontal="right"/>
      <protection/>
    </xf>
    <xf numFmtId="0" fontId="1" fillId="0" borderId="12" xfId="77" applyFont="1" applyBorder="1" applyAlignment="1">
      <alignment horizontal="right"/>
      <protection/>
    </xf>
    <xf numFmtId="0" fontId="0" fillId="0" borderId="12" xfId="74" applyFont="1" applyBorder="1" applyAlignment="1">
      <alignment horizontal="right"/>
      <protection/>
    </xf>
    <xf numFmtId="0" fontId="0" fillId="23" borderId="12" xfId="75" applyFont="1" applyFill="1" applyBorder="1" applyAlignment="1">
      <alignment horizontal="right"/>
      <protection/>
    </xf>
    <xf numFmtId="0" fontId="0" fillId="0" borderId="12" xfId="75" applyFont="1" applyFill="1" applyBorder="1" applyAlignment="1">
      <alignment horizontal="right"/>
      <protection/>
    </xf>
    <xf numFmtId="0" fontId="0" fillId="11" borderId="12" xfId="75" applyFont="1" applyFill="1" applyBorder="1" applyAlignment="1">
      <alignment horizontal="right"/>
      <protection/>
    </xf>
    <xf numFmtId="0" fontId="0" fillId="28" borderId="12" xfId="75" applyFont="1" applyFill="1" applyBorder="1" applyAlignment="1">
      <alignment horizontal="right"/>
      <protection/>
    </xf>
    <xf numFmtId="0" fontId="66" fillId="28" borderId="12" xfId="75" applyFont="1" applyFill="1" applyBorder="1" applyAlignment="1">
      <alignment horizontal="right"/>
      <protection/>
    </xf>
    <xf numFmtId="0" fontId="2" fillId="30" borderId="12" xfId="66" applyFont="1" applyFill="1" applyBorder="1" applyAlignment="1">
      <alignment horizontal="left" vertical="top" wrapText="1"/>
      <protection/>
    </xf>
    <xf numFmtId="0" fontId="2" fillId="30" borderId="12" xfId="66" applyFont="1" applyFill="1" applyBorder="1" applyAlignment="1">
      <alignment horizontal="justify" vertical="center" wrapText="1"/>
      <protection/>
    </xf>
    <xf numFmtId="0" fontId="0" fillId="30" borderId="0" xfId="0" applyFill="1" applyAlignment="1">
      <alignment/>
    </xf>
    <xf numFmtId="0" fontId="2" fillId="31" borderId="12" xfId="66" applyFont="1" applyFill="1" applyBorder="1" applyAlignment="1">
      <alignment horizontal="center" vertical="center" wrapText="1"/>
      <protection/>
    </xf>
    <xf numFmtId="0" fontId="50" fillId="30" borderId="12" xfId="66" applyFont="1" applyFill="1" applyBorder="1" applyAlignment="1">
      <alignment horizontal="justify" vertical="center" wrapText="1"/>
      <protection/>
    </xf>
    <xf numFmtId="0" fontId="2" fillId="30" borderId="14" xfId="66" applyNumberFormat="1" applyFont="1" applyFill="1" applyBorder="1" applyAlignment="1" applyProtection="1">
      <alignment horizontal="left" vertical="top" wrapText="1"/>
      <protection hidden="1"/>
    </xf>
    <xf numFmtId="0" fontId="0" fillId="0" borderId="12" xfId="75" applyFont="1" applyBorder="1" applyAlignment="1">
      <alignment horizontal="left" wrapText="1"/>
      <protection/>
    </xf>
    <xf numFmtId="0" fontId="66" fillId="23" borderId="12" xfId="75" applyFont="1" applyFill="1" applyBorder="1" applyAlignment="1">
      <alignment horizontal="left" wrapText="1"/>
      <protection/>
    </xf>
    <xf numFmtId="0" fontId="0" fillId="0" borderId="12" xfId="75" applyFont="1" applyBorder="1" applyAlignment="1">
      <alignment horizontal="left"/>
      <protection/>
    </xf>
    <xf numFmtId="0" fontId="0" fillId="23" borderId="12" xfId="75" applyFont="1" applyFill="1" applyBorder="1" applyAlignment="1">
      <alignment horizontal="left"/>
      <protection/>
    </xf>
    <xf numFmtId="0" fontId="0" fillId="11" borderId="12" xfId="75" applyFont="1" applyFill="1" applyBorder="1" applyAlignment="1">
      <alignment horizontal="left"/>
      <protection/>
    </xf>
    <xf numFmtId="0" fontId="1" fillId="0" borderId="12" xfId="66" applyFont="1" applyBorder="1">
      <alignment/>
      <protection/>
    </xf>
    <xf numFmtId="0" fontId="0" fillId="0" borderId="12" xfId="75" applyFont="1" applyBorder="1">
      <alignment/>
      <protection/>
    </xf>
    <xf numFmtId="0" fontId="1" fillId="0" borderId="12" xfId="77" applyFont="1" applyBorder="1">
      <alignment/>
      <protection/>
    </xf>
    <xf numFmtId="0" fontId="0" fillId="0" borderId="12" xfId="74" applyFont="1" applyBorder="1">
      <alignment/>
      <protection/>
    </xf>
    <xf numFmtId="0" fontId="0" fillId="23" borderId="12" xfId="75" applyFont="1" applyFill="1" applyBorder="1">
      <alignment/>
      <protection/>
    </xf>
    <xf numFmtId="0" fontId="44" fillId="30" borderId="0" xfId="74" applyFont="1" applyFill="1" applyBorder="1" applyAlignment="1">
      <alignment horizontal="left"/>
      <protection/>
    </xf>
    <xf numFmtId="0" fontId="66" fillId="11" borderId="12" xfId="75" applyFont="1" applyFill="1" applyBorder="1" applyAlignment="1">
      <alignment horizontal="left"/>
      <protection/>
    </xf>
    <xf numFmtId="0" fontId="44" fillId="30" borderId="0" xfId="66" applyFont="1" applyFill="1" applyAlignment="1">
      <alignment horizontal="left"/>
      <protection/>
    </xf>
    <xf numFmtId="188" fontId="40" fillId="30" borderId="0" xfId="75" applyNumberFormat="1" applyFont="1" applyFill="1" applyAlignment="1">
      <alignment horizontal="center" vertical="top"/>
      <protection/>
    </xf>
    <xf numFmtId="0" fontId="44" fillId="30" borderId="0" xfId="75" applyFont="1" applyFill="1" applyAlignment="1">
      <alignment horizontal="left" vertical="top"/>
      <protection/>
    </xf>
    <xf numFmtId="0" fontId="44" fillId="30" borderId="0" xfId="78" applyFont="1" applyFill="1" applyAlignment="1">
      <alignment/>
      <protection/>
    </xf>
    <xf numFmtId="0" fontId="13" fillId="30" borderId="0" xfId="78" applyFont="1" applyFill="1" applyAlignment="1">
      <alignment/>
      <protection/>
    </xf>
    <xf numFmtId="0" fontId="40" fillId="30" borderId="0" xfId="75" applyNumberFormat="1" applyFont="1" applyFill="1" applyBorder="1" applyAlignment="1" applyProtection="1">
      <alignment horizontal="center" wrapText="1"/>
      <protection hidden="1"/>
    </xf>
    <xf numFmtId="188" fontId="40" fillId="30" borderId="12" xfId="78" applyNumberFormat="1" applyFont="1" applyFill="1" applyBorder="1" applyAlignment="1">
      <alignment horizontal="center" vertical="center" wrapText="1"/>
      <protection/>
    </xf>
    <xf numFmtId="0" fontId="40" fillId="30" borderId="12" xfId="78" applyFont="1" applyFill="1" applyBorder="1" applyAlignment="1">
      <alignment horizontal="center" vertical="center" wrapText="1"/>
      <protection/>
    </xf>
    <xf numFmtId="188" fontId="40" fillId="30" borderId="13" xfId="78" applyNumberFormat="1" applyFont="1" applyFill="1" applyBorder="1" applyAlignment="1">
      <alignment horizontal="center" vertical="center" wrapText="1"/>
      <protection/>
    </xf>
    <xf numFmtId="188" fontId="4" fillId="30" borderId="13" xfId="78" applyNumberFormat="1" applyFont="1" applyFill="1" applyBorder="1" applyAlignment="1">
      <alignment horizontal="center" vertical="center" wrapText="1"/>
      <protection/>
    </xf>
    <xf numFmtId="188" fontId="45" fillId="30" borderId="12" xfId="78" applyNumberFormat="1" applyFont="1" applyFill="1" applyBorder="1" applyAlignment="1">
      <alignment horizontal="center" vertical="center" wrapText="1"/>
      <protection/>
    </xf>
    <xf numFmtId="188" fontId="40" fillId="30" borderId="13" xfId="78" applyNumberFormat="1" applyFont="1" applyFill="1" applyBorder="1" applyAlignment="1">
      <alignment horizontal="center" vertical="center"/>
      <protection/>
    </xf>
    <xf numFmtId="188" fontId="45" fillId="30" borderId="13" xfId="78" applyNumberFormat="1" applyFont="1" applyFill="1" applyBorder="1" applyAlignment="1">
      <alignment horizontal="center" vertical="center"/>
      <protection/>
    </xf>
    <xf numFmtId="188" fontId="45" fillId="30" borderId="12" xfId="78" applyNumberFormat="1" applyFont="1" applyFill="1" applyBorder="1" applyAlignment="1">
      <alignment horizontal="center" vertical="center"/>
      <protection/>
    </xf>
    <xf numFmtId="188" fontId="4" fillId="30" borderId="12" xfId="75" applyNumberFormat="1" applyFont="1" applyFill="1" applyBorder="1" applyAlignment="1" applyProtection="1">
      <alignment horizontal="center" vertical="center"/>
      <protection hidden="1"/>
    </xf>
    <xf numFmtId="188" fontId="40" fillId="30" borderId="12" xfId="75" applyNumberFormat="1" applyFont="1" applyFill="1" applyBorder="1" applyAlignment="1" applyProtection="1">
      <alignment horizontal="center" vertical="top"/>
      <protection hidden="1"/>
    </xf>
    <xf numFmtId="188" fontId="4" fillId="30" borderId="0" xfId="75" applyNumberFormat="1" applyFont="1" applyFill="1" applyBorder="1" applyAlignment="1" applyProtection="1">
      <alignment horizontal="right" vertical="top"/>
      <protection hidden="1"/>
    </xf>
    <xf numFmtId="188" fontId="40" fillId="30" borderId="0" xfId="75" applyNumberFormat="1" applyFont="1" applyFill="1" applyBorder="1" applyAlignment="1" applyProtection="1">
      <alignment horizontal="center" vertical="top"/>
      <protection hidden="1"/>
    </xf>
    <xf numFmtId="0" fontId="42" fillId="30" borderId="0" xfId="75" applyNumberFormat="1" applyFont="1" applyFill="1" applyBorder="1" applyAlignment="1" applyProtection="1">
      <alignment/>
      <protection hidden="1"/>
    </xf>
    <xf numFmtId="188" fontId="40" fillId="30" borderId="0" xfId="75" applyNumberFormat="1" applyFont="1" applyFill="1" applyBorder="1" applyAlignment="1">
      <alignment horizontal="center" vertical="top"/>
      <protection/>
    </xf>
    <xf numFmtId="188" fontId="4" fillId="33" borderId="13" xfId="78" applyNumberFormat="1" applyFont="1" applyFill="1" applyBorder="1" applyAlignment="1">
      <alignment horizontal="center" vertical="center" wrapText="1"/>
      <protection/>
    </xf>
    <xf numFmtId="188" fontId="4" fillId="33" borderId="12" xfId="78" applyNumberFormat="1" applyFont="1" applyFill="1" applyBorder="1" applyAlignment="1">
      <alignment horizontal="center" vertical="center" wrapText="1"/>
      <protection/>
    </xf>
    <xf numFmtId="188" fontId="4" fillId="33" borderId="15" xfId="78" applyNumberFormat="1" applyFont="1" applyFill="1" applyBorder="1" applyAlignment="1">
      <alignment horizontal="center" vertical="center" wrapText="1"/>
      <protection/>
    </xf>
    <xf numFmtId="188" fontId="4" fillId="33" borderId="12" xfId="78" applyNumberFormat="1" applyFont="1" applyFill="1" applyBorder="1" applyAlignment="1">
      <alignment horizontal="center" vertical="center"/>
      <protection/>
    </xf>
    <xf numFmtId="0" fontId="40" fillId="0" borderId="14" xfId="77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0" fillId="0" borderId="0" xfId="77" applyFont="1" applyAlignment="1">
      <alignment horizontal="center"/>
      <protection/>
    </xf>
    <xf numFmtId="0" fontId="0" fillId="0" borderId="0" xfId="0" applyAlignment="1">
      <alignment/>
    </xf>
    <xf numFmtId="0" fontId="40" fillId="0" borderId="16" xfId="77" applyFont="1" applyBorder="1" applyAlignment="1">
      <alignment horizontal="center" vertical="top" wrapText="1"/>
      <protection/>
    </xf>
    <xf numFmtId="0" fontId="40" fillId="0" borderId="13" xfId="77" applyFont="1" applyBorder="1" applyAlignment="1">
      <alignment horizontal="center" vertical="top" wrapText="1"/>
      <protection/>
    </xf>
    <xf numFmtId="0" fontId="44" fillId="0" borderId="0" xfId="0" applyFont="1" applyAlignment="1">
      <alignment horizontal="left" wrapText="1"/>
    </xf>
    <xf numFmtId="0" fontId="44" fillId="30" borderId="0" xfId="74" applyFont="1" applyFill="1" applyBorder="1" applyAlignment="1">
      <alignment horizontal="left"/>
      <protection/>
    </xf>
    <xf numFmtId="0" fontId="44" fillId="28" borderId="0" xfId="74" applyFont="1" applyFill="1" applyBorder="1" applyAlignment="1">
      <alignment horizontal="left" vertical="top" wrapText="1"/>
      <protection/>
    </xf>
    <xf numFmtId="0" fontId="40" fillId="28" borderId="16" xfId="78" applyFont="1" applyFill="1" applyBorder="1" applyAlignment="1">
      <alignment horizontal="center" vertical="center" wrapText="1"/>
      <protection/>
    </xf>
    <xf numFmtId="0" fontId="40" fillId="28" borderId="13" xfId="78" applyFont="1" applyFill="1" applyBorder="1" applyAlignment="1">
      <alignment horizontal="center" vertical="center" wrapText="1"/>
      <protection/>
    </xf>
    <xf numFmtId="0" fontId="40" fillId="28" borderId="0" xfId="74" applyNumberFormat="1" applyFont="1" applyFill="1" applyBorder="1" applyAlignment="1" applyProtection="1">
      <alignment horizontal="center" wrapText="1"/>
      <protection hidden="1"/>
    </xf>
    <xf numFmtId="0" fontId="44" fillId="30" borderId="0" xfId="75" applyFont="1" applyFill="1" applyAlignment="1">
      <alignment horizontal="left" vertical="top"/>
      <protection/>
    </xf>
    <xf numFmtId="0" fontId="44" fillId="28" borderId="0" xfId="0" applyFont="1" applyFill="1" applyAlignment="1">
      <alignment horizontal="left" wrapText="1"/>
    </xf>
    <xf numFmtId="0" fontId="44" fillId="28" borderId="0" xfId="0" applyFont="1" applyFill="1" applyAlignment="1">
      <alignment horizontal="left"/>
    </xf>
    <xf numFmtId="188" fontId="40" fillId="28" borderId="14" xfId="78" applyNumberFormat="1" applyFont="1" applyFill="1" applyBorder="1" applyAlignment="1">
      <alignment horizontal="center" vertical="center" wrapText="1"/>
      <protection/>
    </xf>
    <xf numFmtId="0" fontId="44" fillId="28" borderId="18" xfId="0" applyFont="1" applyFill="1" applyBorder="1" applyAlignment="1">
      <alignment/>
    </xf>
    <xf numFmtId="0" fontId="44" fillId="28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8" fontId="40" fillId="0" borderId="14" xfId="78" applyNumberFormat="1" applyFont="1" applyFill="1" applyBorder="1" applyAlignment="1">
      <alignment horizontal="center" vertical="center" wrapText="1"/>
      <protection/>
    </xf>
    <xf numFmtId="0" fontId="44" fillId="0" borderId="18" xfId="0" applyFont="1" applyBorder="1" applyAlignment="1">
      <alignment/>
    </xf>
    <xf numFmtId="0" fontId="44" fillId="0" borderId="15" xfId="0" applyFont="1" applyBorder="1" applyAlignment="1">
      <alignment/>
    </xf>
    <xf numFmtId="0" fontId="3" fillId="28" borderId="16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2" fillId="0" borderId="16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66" applyNumberFormat="1" applyFont="1" applyFill="1" applyBorder="1" applyAlignment="1" applyProtection="1">
      <alignment horizontal="center" vertical="center" wrapText="1"/>
      <protection hidden="1"/>
    </xf>
    <xf numFmtId="0" fontId="44" fillId="0" borderId="18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6" applyNumberFormat="1" applyFont="1" applyFill="1" applyAlignment="1" applyProtection="1">
      <alignment horizontal="center" vertical="center" wrapText="1"/>
      <protection hidden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47" fillId="28" borderId="0" xfId="73" applyNumberFormat="1" applyFont="1" applyFill="1" applyAlignment="1">
      <alignment horizontal="center" vertical="center" wrapText="1"/>
      <protection/>
    </xf>
    <xf numFmtId="0" fontId="47" fillId="28" borderId="0" xfId="73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188" fontId="40" fillId="28" borderId="18" xfId="78" applyNumberFormat="1" applyFont="1" applyFill="1" applyBorder="1" applyAlignment="1">
      <alignment horizontal="center" vertical="center" wrapText="1"/>
      <protection/>
    </xf>
    <xf numFmtId="188" fontId="40" fillId="28" borderId="15" xfId="78" applyNumberFormat="1" applyFont="1" applyFill="1" applyBorder="1" applyAlignment="1">
      <alignment horizontal="center" vertical="center" wrapText="1"/>
      <protection/>
    </xf>
    <xf numFmtId="0" fontId="40" fillId="28" borderId="12" xfId="0" applyFont="1" applyFill="1" applyBorder="1" applyAlignment="1">
      <alignment horizontal="center" vertical="center" wrapText="1"/>
    </xf>
    <xf numFmtId="49" fontId="47" fillId="28" borderId="0" xfId="73" applyNumberFormat="1" applyFont="1" applyFill="1" applyAlignment="1">
      <alignment horizontal="center" vertical="center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4" fillId="28" borderId="19" xfId="73" applyFont="1" applyFill="1" applyBorder="1" applyAlignment="1">
      <alignment horizontal="center" vertical="center" wrapText="1"/>
      <protection/>
    </xf>
    <xf numFmtId="0" fontId="4" fillId="28" borderId="20" xfId="73" applyFont="1" applyFill="1" applyBorder="1" applyAlignment="1">
      <alignment horizontal="center" vertical="center" wrapText="1"/>
      <protection/>
    </xf>
    <xf numFmtId="0" fontId="4" fillId="28" borderId="21" xfId="73" applyFont="1" applyFill="1" applyBorder="1" applyAlignment="1">
      <alignment horizontal="center" vertical="center" wrapText="1"/>
      <protection/>
    </xf>
    <xf numFmtId="0" fontId="4" fillId="28" borderId="17" xfId="73" applyFont="1" applyFill="1" applyBorder="1" applyAlignment="1">
      <alignment horizontal="center" vertical="center" wrapText="1"/>
      <protection/>
    </xf>
    <xf numFmtId="0" fontId="4" fillId="28" borderId="22" xfId="73" applyFont="1" applyFill="1" applyBorder="1" applyAlignment="1">
      <alignment horizontal="center" vertical="center" wrapText="1"/>
      <protection/>
    </xf>
    <xf numFmtId="0" fontId="4" fillId="28" borderId="23" xfId="73" applyFont="1" applyFill="1" applyBorder="1" applyAlignment="1">
      <alignment horizontal="center" vertical="center" wrapText="1"/>
      <protection/>
    </xf>
    <xf numFmtId="0" fontId="4" fillId="28" borderId="12" xfId="73" applyFont="1" applyFill="1" applyBorder="1" applyAlignment="1">
      <alignment horizontal="center" vertical="center" wrapText="1"/>
      <protection/>
    </xf>
    <xf numFmtId="49" fontId="4" fillId="28" borderId="12" xfId="73" applyNumberFormat="1" applyFont="1" applyFill="1" applyBorder="1" applyAlignment="1">
      <alignment horizontal="center" vertical="center" wrapText="1"/>
      <protection/>
    </xf>
    <xf numFmtId="0" fontId="60" fillId="0" borderId="0" xfId="73" applyFont="1" applyAlignment="1">
      <alignment horizontal="center" vertical="center" wrapText="1"/>
      <protection/>
    </xf>
    <xf numFmtId="0" fontId="58" fillId="0" borderId="0" xfId="73" applyFont="1" applyAlignment="1">
      <alignment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5" xfId="66" applyNumberFormat="1" applyFont="1" applyFill="1" applyBorder="1" applyAlignment="1" applyProtection="1">
      <alignment horizontal="center" vertical="center"/>
      <protection hidden="1"/>
    </xf>
    <xf numFmtId="0" fontId="3" fillId="30" borderId="14" xfId="66" applyFont="1" applyFill="1" applyBorder="1" applyAlignment="1">
      <alignment horizontal="center" vertical="center" wrapText="1"/>
      <protection/>
    </xf>
    <xf numFmtId="0" fontId="3" fillId="30" borderId="18" xfId="66" applyFont="1" applyFill="1" applyBorder="1" applyAlignment="1">
      <alignment horizontal="center" vertical="center" wrapText="1"/>
      <protection/>
    </xf>
    <xf numFmtId="0" fontId="3" fillId="30" borderId="15" xfId="66" applyFont="1" applyFill="1" applyBorder="1" applyAlignment="1">
      <alignment horizontal="center" vertical="center" wrapText="1"/>
      <protection/>
    </xf>
    <xf numFmtId="0" fontId="44" fillId="0" borderId="0" xfId="66" applyFont="1" applyAlignment="1">
      <alignment horizontal="left" wrapText="1"/>
      <protection/>
    </xf>
    <xf numFmtId="0" fontId="44" fillId="30" borderId="0" xfId="74" applyFont="1" applyFill="1" applyBorder="1" applyAlignment="1">
      <alignment horizontal="left" vertical="top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2_Приложение 1 объем доходов декабрь 2 2" xfId="71"/>
    <cellStyle name="Обычный 3" xfId="72"/>
    <cellStyle name="Обычный 3 2" xfId="73"/>
    <cellStyle name="Обычный_tmp" xfId="74"/>
    <cellStyle name="Обычный_tmp 2" xfId="75"/>
    <cellStyle name="Обычный_tmp 2 2" xfId="76"/>
    <cellStyle name="Обычный_Приложение 1 Внутр.фин. дефицита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13"/>
  <sheetViews>
    <sheetView view="pageBreakPreview" zoomScale="90" zoomScaleSheetLayoutView="90" zoomScalePageLayoutView="0" workbookViewId="0" topLeftCell="B22">
      <selection activeCell="D8" sqref="D8"/>
    </sheetView>
  </sheetViews>
  <sheetFormatPr defaultColWidth="9.140625" defaultRowHeight="12.75"/>
  <cols>
    <col min="1" max="1" width="11.140625" style="5" hidden="1" customWidth="1"/>
    <col min="2" max="2" width="24.28125" style="5" customWidth="1"/>
    <col min="3" max="3" width="57.7109375" style="5" customWidth="1"/>
    <col min="4" max="4" width="14.140625" style="7" customWidth="1"/>
    <col min="5" max="5" width="17.28125" style="5" customWidth="1"/>
    <col min="6" max="6" width="20.421875" style="5" customWidth="1"/>
    <col min="7" max="16384" width="9.140625" style="5" customWidth="1"/>
  </cols>
  <sheetData>
    <row r="1" spans="4:6" ht="18.75" hidden="1">
      <c r="D1" s="18" t="s">
        <v>196</v>
      </c>
      <c r="E1" s="50"/>
      <c r="F1" s="50"/>
    </row>
    <row r="2" spans="4:6" ht="18.75" customHeight="1" hidden="1">
      <c r="D2" s="516" t="s">
        <v>29</v>
      </c>
      <c r="E2" s="516"/>
      <c r="F2" s="50"/>
    </row>
    <row r="3" spans="4:6" ht="21.75" customHeight="1" hidden="1">
      <c r="D3" s="51" t="s">
        <v>199</v>
      </c>
      <c r="E3" s="50"/>
      <c r="F3" s="50"/>
    </row>
    <row r="4" spans="4:6" ht="21.75" customHeight="1" hidden="1">
      <c r="D4" s="51"/>
      <c r="E4" s="50"/>
      <c r="F4" s="50"/>
    </row>
    <row r="5" spans="4:6" ht="21.75" customHeight="1">
      <c r="D5" s="51" t="s">
        <v>196</v>
      </c>
      <c r="E5" s="50"/>
      <c r="F5" s="50"/>
    </row>
    <row r="6" spans="4:6" ht="21.75" customHeight="1">
      <c r="D6" s="51" t="s">
        <v>29</v>
      </c>
      <c r="E6" s="50"/>
      <c r="F6" s="50"/>
    </row>
    <row r="7" spans="4:6" ht="21.75" customHeight="1">
      <c r="D7" s="51" t="s">
        <v>306</v>
      </c>
      <c r="E7" s="50"/>
      <c r="F7" s="50"/>
    </row>
    <row r="8" spans="4:6" ht="21.75" customHeight="1">
      <c r="D8" s="51"/>
      <c r="E8" s="50"/>
      <c r="F8" s="50"/>
    </row>
    <row r="9" spans="4:7" ht="21.75" customHeight="1">
      <c r="D9" s="517" t="s">
        <v>286</v>
      </c>
      <c r="E9" s="517"/>
      <c r="F9" s="517"/>
      <c r="G9" s="517"/>
    </row>
    <row r="10" spans="4:7" ht="21.75" customHeight="1">
      <c r="D10" s="334" t="s">
        <v>234</v>
      </c>
      <c r="E10" s="334"/>
      <c r="F10" s="334"/>
      <c r="G10" s="334"/>
    </row>
    <row r="11" spans="4:7" ht="24.75" customHeight="1">
      <c r="D11" s="518" t="s">
        <v>237</v>
      </c>
      <c r="E11" s="518"/>
      <c r="F11" s="518"/>
      <c r="G11" s="353"/>
    </row>
    <row r="12" spans="4:7" ht="21.75" customHeight="1">
      <c r="D12" s="517" t="s">
        <v>287</v>
      </c>
      <c r="E12" s="517"/>
      <c r="F12" s="517"/>
      <c r="G12" s="517"/>
    </row>
    <row r="13" spans="2:4" ht="14.25" customHeight="1">
      <c r="B13" s="22"/>
      <c r="C13" s="17"/>
      <c r="D13" s="17"/>
    </row>
    <row r="14" spans="2:4" ht="12" customHeight="1">
      <c r="B14" s="13"/>
      <c r="C14" s="17"/>
      <c r="D14" s="17"/>
    </row>
    <row r="15" spans="2:4" ht="14.25" customHeight="1" hidden="1">
      <c r="B15" s="13"/>
      <c r="C15" s="17"/>
      <c r="D15" s="17"/>
    </row>
    <row r="16" spans="2:4" ht="15" customHeight="1" hidden="1">
      <c r="B16" s="13"/>
      <c r="C16" s="17"/>
      <c r="D16" s="16"/>
    </row>
    <row r="17" spans="2:4" ht="16.5" customHeight="1" hidden="1">
      <c r="B17" s="13"/>
      <c r="C17" s="17"/>
      <c r="D17" s="16"/>
    </row>
    <row r="18" spans="3:4" ht="15" customHeight="1" hidden="1">
      <c r="C18" s="18"/>
      <c r="D18" s="19"/>
    </row>
    <row r="19" ht="9" customHeight="1">
      <c r="C19" s="6"/>
    </row>
    <row r="20" spans="1:6" ht="18.75">
      <c r="A20" s="512" t="s">
        <v>38</v>
      </c>
      <c r="B20" s="512"/>
      <c r="C20" s="512"/>
      <c r="D20" s="512"/>
      <c r="E20" s="513"/>
      <c r="F20" s="513"/>
    </row>
    <row r="21" spans="1:6" ht="12" customHeight="1">
      <c r="A21" s="512" t="s">
        <v>245</v>
      </c>
      <c r="B21" s="512"/>
      <c r="C21" s="512"/>
      <c r="D21" s="512"/>
      <c r="E21" s="512"/>
      <c r="F21" s="512"/>
    </row>
    <row r="22" spans="1:4" ht="9" customHeight="1">
      <c r="A22" s="6"/>
      <c r="B22" s="6"/>
      <c r="C22" s="6"/>
      <c r="D22" s="8"/>
    </row>
    <row r="23" spans="1:6" ht="53.25" customHeight="1">
      <c r="A23" s="6"/>
      <c r="B23" s="514" t="s">
        <v>39</v>
      </c>
      <c r="C23" s="514" t="s">
        <v>40</v>
      </c>
      <c r="D23" s="509" t="s">
        <v>41</v>
      </c>
      <c r="E23" s="510"/>
      <c r="F23" s="511"/>
    </row>
    <row r="24" spans="1:6" ht="18" customHeight="1">
      <c r="A24" s="6"/>
      <c r="B24" s="515"/>
      <c r="C24" s="515"/>
      <c r="D24" s="42" t="s">
        <v>179</v>
      </c>
      <c r="E24" s="36" t="s">
        <v>206</v>
      </c>
      <c r="F24" s="36" t="s">
        <v>230</v>
      </c>
    </row>
    <row r="25" spans="1:6" ht="13.5" customHeight="1">
      <c r="A25" s="6"/>
      <c r="B25" s="9">
        <v>1</v>
      </c>
      <c r="C25" s="9">
        <v>2</v>
      </c>
      <c r="D25" s="10">
        <v>3</v>
      </c>
      <c r="E25" s="9">
        <v>4</v>
      </c>
      <c r="F25" s="10">
        <v>5</v>
      </c>
    </row>
    <row r="26" spans="1:6" ht="30.75" customHeight="1">
      <c r="A26" s="6"/>
      <c r="B26" s="190" t="s">
        <v>42</v>
      </c>
      <c r="C26" s="191" t="s">
        <v>43</v>
      </c>
      <c r="D26" s="192">
        <f>D28+D27</f>
        <v>206.58600000000115</v>
      </c>
      <c r="E26" s="192">
        <f>E28+E27</f>
        <v>0</v>
      </c>
      <c r="F26" s="192">
        <f>F28+F27</f>
        <v>0</v>
      </c>
    </row>
    <row r="27" spans="1:6" ht="30">
      <c r="A27" s="6"/>
      <c r="B27" s="193" t="s">
        <v>44</v>
      </c>
      <c r="C27" s="194" t="s">
        <v>210</v>
      </c>
      <c r="D27" s="195">
        <f>-'приложение 2'!C61</f>
        <v>-8441.119999999999</v>
      </c>
      <c r="E27" s="195">
        <f>-'приложение 2'!D61</f>
        <v>-6556.3</v>
      </c>
      <c r="F27" s="195">
        <f>-'приложение 2'!E61</f>
        <v>-6812.8</v>
      </c>
    </row>
    <row r="28" spans="1:6" ht="30">
      <c r="A28" s="6"/>
      <c r="B28" s="193" t="s">
        <v>45</v>
      </c>
      <c r="C28" s="194" t="s">
        <v>211</v>
      </c>
      <c r="D28" s="195">
        <f>'приложение 6'!J171</f>
        <v>8647.706</v>
      </c>
      <c r="E28" s="195">
        <f>'приложение 6'!K171</f>
        <v>6556.299999999999</v>
      </c>
      <c r="F28" s="195">
        <f>'приложение 6'!L171</f>
        <v>6812.800000000001</v>
      </c>
    </row>
    <row r="29" spans="1:6" ht="18.75" customHeight="1">
      <c r="A29" s="6"/>
      <c r="B29" s="10" t="s">
        <v>46</v>
      </c>
      <c r="C29" s="196"/>
      <c r="D29" s="197">
        <f>D26</f>
        <v>206.58600000000115</v>
      </c>
      <c r="E29" s="197">
        <f>E26</f>
        <v>0</v>
      </c>
      <c r="F29" s="197">
        <f>F26</f>
        <v>0</v>
      </c>
    </row>
    <row r="30" spans="3:6" ht="18" customHeight="1">
      <c r="C30" s="11"/>
      <c r="D30" s="12"/>
      <c r="F30" s="48" t="s">
        <v>288</v>
      </c>
    </row>
    <row r="31" ht="18.75">
      <c r="C31" s="11"/>
    </row>
    <row r="32" ht="18.75">
      <c r="C32" s="11"/>
    </row>
    <row r="33" ht="18.75">
      <c r="C33" s="11"/>
    </row>
    <row r="34" ht="18.75">
      <c r="C34" s="11"/>
    </row>
    <row r="35" ht="18.75">
      <c r="C35" s="11"/>
    </row>
    <row r="36" ht="18.75">
      <c r="C36" s="11"/>
    </row>
    <row r="37" ht="18.75">
      <c r="C37" s="11"/>
    </row>
    <row r="38" ht="18.75">
      <c r="C38" s="11"/>
    </row>
    <row r="39" ht="18.75">
      <c r="C39" s="11"/>
    </row>
    <row r="40" ht="18.75">
      <c r="C40" s="11"/>
    </row>
    <row r="41" ht="18.75">
      <c r="C41" s="11"/>
    </row>
    <row r="42" ht="18.75">
      <c r="C42" s="11"/>
    </row>
    <row r="43" ht="18.75">
      <c r="C43" s="11"/>
    </row>
    <row r="44" ht="18.75">
      <c r="C44" s="11"/>
    </row>
    <row r="45" ht="18.75">
      <c r="C45" s="11"/>
    </row>
    <row r="46" ht="18.75">
      <c r="C46" s="11"/>
    </row>
    <row r="47" ht="18.75">
      <c r="C47" s="11"/>
    </row>
    <row r="48" ht="18.75">
      <c r="C48" s="11"/>
    </row>
    <row r="49" ht="18.75">
      <c r="C49" s="11"/>
    </row>
    <row r="50" ht="18.75">
      <c r="C50" s="11"/>
    </row>
    <row r="51" ht="18.75">
      <c r="C51" s="11"/>
    </row>
    <row r="52" ht="18.75">
      <c r="C52" s="11"/>
    </row>
    <row r="53" ht="18.75">
      <c r="C53" s="11"/>
    </row>
    <row r="54" ht="18.75">
      <c r="C54" s="11"/>
    </row>
    <row r="55" ht="18.75">
      <c r="C55" s="11"/>
    </row>
    <row r="56" ht="18.75">
      <c r="C56" s="11"/>
    </row>
    <row r="57" ht="18.75">
      <c r="C57" s="11"/>
    </row>
    <row r="58" ht="18.75">
      <c r="C58" s="11"/>
    </row>
    <row r="59" ht="18.75">
      <c r="C59" s="11"/>
    </row>
    <row r="60" ht="18.75">
      <c r="C60" s="11"/>
    </row>
    <row r="61" ht="18.75">
      <c r="C61" s="11"/>
    </row>
    <row r="62" ht="18.75">
      <c r="C62" s="11"/>
    </row>
    <row r="63" ht="18.75">
      <c r="C63" s="11"/>
    </row>
    <row r="64" ht="18.75">
      <c r="C64" s="11"/>
    </row>
    <row r="65" ht="18.75">
      <c r="C65" s="11"/>
    </row>
    <row r="66" ht="18.75">
      <c r="C66" s="11"/>
    </row>
    <row r="67" ht="18.75">
      <c r="C67" s="11"/>
    </row>
    <row r="68" ht="18.75">
      <c r="C68" s="11"/>
    </row>
    <row r="69" ht="18.75">
      <c r="C69" s="11"/>
    </row>
    <row r="70" ht="18.75">
      <c r="C70" s="11"/>
    </row>
    <row r="71" ht="18.75">
      <c r="C71" s="11"/>
    </row>
    <row r="72" ht="18.75">
      <c r="C72" s="11"/>
    </row>
    <row r="73" ht="18.75">
      <c r="C73" s="11"/>
    </row>
    <row r="74" ht="18.75">
      <c r="C74" s="11"/>
    </row>
    <row r="75" ht="18.75">
      <c r="C75" s="11"/>
    </row>
    <row r="76" ht="18.75">
      <c r="C76" s="11"/>
    </row>
    <row r="77" ht="18.75">
      <c r="C77" s="11"/>
    </row>
    <row r="78" ht="18.75">
      <c r="C78" s="11"/>
    </row>
    <row r="79" ht="18.75">
      <c r="C79" s="11"/>
    </row>
    <row r="80" ht="18.75">
      <c r="C80" s="11"/>
    </row>
    <row r="81" ht="18.75">
      <c r="C81" s="11"/>
    </row>
    <row r="82" ht="18.75">
      <c r="C82" s="11"/>
    </row>
    <row r="83" ht="18.75">
      <c r="C83" s="11"/>
    </row>
    <row r="84" ht="18.75">
      <c r="C84" s="11"/>
    </row>
    <row r="85" ht="18.75">
      <c r="C85" s="11"/>
    </row>
    <row r="86" ht="18.75">
      <c r="C86" s="11"/>
    </row>
    <row r="87" ht="18.75">
      <c r="C87" s="11"/>
    </row>
    <row r="88" ht="18.75">
      <c r="C88" s="11"/>
    </row>
    <row r="89" ht="18.75">
      <c r="C89" s="11"/>
    </row>
    <row r="90" ht="18.75">
      <c r="C90" s="11"/>
    </row>
    <row r="91" ht="18.75">
      <c r="C91" s="11"/>
    </row>
    <row r="92" ht="18.75">
      <c r="C92" s="11"/>
    </row>
    <row r="93" ht="18.75">
      <c r="C93" s="11"/>
    </row>
    <row r="94" ht="18.75">
      <c r="C94" s="11"/>
    </row>
    <row r="95" ht="18.75">
      <c r="C95" s="11"/>
    </row>
    <row r="96" ht="18.75">
      <c r="C96" s="11"/>
    </row>
    <row r="97" ht="18.75">
      <c r="C97" s="11"/>
    </row>
    <row r="98" ht="18.75">
      <c r="C98" s="11"/>
    </row>
    <row r="99" ht="18.75">
      <c r="C99" s="11"/>
    </row>
    <row r="100" ht="18.75">
      <c r="C100" s="11"/>
    </row>
    <row r="101" ht="18.75">
      <c r="C101" s="11"/>
    </row>
    <row r="102" ht="18.75">
      <c r="C102" s="11"/>
    </row>
    <row r="103" ht="18.75">
      <c r="C103" s="11"/>
    </row>
    <row r="104" ht="18.75">
      <c r="C104" s="11"/>
    </row>
    <row r="105" ht="18.75">
      <c r="C105" s="11"/>
    </row>
    <row r="106" ht="18.75">
      <c r="C106" s="11"/>
    </row>
    <row r="107" ht="18.75">
      <c r="C107" s="11"/>
    </row>
    <row r="108" ht="18.75">
      <c r="C108" s="11"/>
    </row>
    <row r="109" ht="18.75">
      <c r="C109" s="11"/>
    </row>
    <row r="110" ht="18.75">
      <c r="C110" s="11"/>
    </row>
    <row r="111" ht="18.75">
      <c r="C111" s="11"/>
    </row>
    <row r="112" ht="18.75">
      <c r="C112" s="11"/>
    </row>
    <row r="113" ht="18.75">
      <c r="C113" s="11"/>
    </row>
  </sheetData>
  <sheetProtection selectLockedCells="1" selectUnlockedCells="1"/>
  <mergeCells count="9">
    <mergeCell ref="D23:F23"/>
    <mergeCell ref="A20:F20"/>
    <mergeCell ref="A21:F21"/>
    <mergeCell ref="B23:B24"/>
    <mergeCell ref="C23:C24"/>
    <mergeCell ref="D2:E2"/>
    <mergeCell ref="D9:G9"/>
    <mergeCell ref="D12:G12"/>
    <mergeCell ref="D11:F11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5"/>
  <sheetViews>
    <sheetView view="pageBreakPreview" zoomScaleSheetLayoutView="100" workbookViewId="0" topLeftCell="A16">
      <selection activeCell="D12" sqref="D12"/>
    </sheetView>
  </sheetViews>
  <sheetFormatPr defaultColWidth="9.140625" defaultRowHeight="12.75"/>
  <cols>
    <col min="1" max="1" width="23.8515625" style="245" customWidth="1"/>
    <col min="2" max="2" width="54.140625" style="246" customWidth="1"/>
    <col min="3" max="3" width="13.8515625" style="486" customWidth="1"/>
    <col min="4" max="4" width="16.57421875" style="35" customWidth="1"/>
    <col min="5" max="5" width="14.7109375" style="35" customWidth="1"/>
    <col min="6" max="6" width="13.7109375" style="55" hidden="1" customWidth="1"/>
    <col min="7" max="7" width="11.8515625" style="55" hidden="1" customWidth="1"/>
    <col min="8" max="8" width="42.421875" style="53" hidden="1" customWidth="1"/>
    <col min="9" max="9" width="51.28125" style="459" customWidth="1"/>
    <col min="10" max="13" width="9.140625" style="74" customWidth="1"/>
    <col min="14" max="16384" width="9.140625" style="14" customWidth="1"/>
  </cols>
  <sheetData>
    <row r="1" spans="1:10" s="50" customFormat="1" ht="18.75" hidden="1">
      <c r="A1" s="240"/>
      <c r="B1" s="241" t="s">
        <v>166</v>
      </c>
      <c r="C1" s="485" t="s">
        <v>167</v>
      </c>
      <c r="D1" s="242"/>
      <c r="E1" s="240"/>
      <c r="F1" s="24"/>
      <c r="G1" s="24"/>
      <c r="H1" s="52"/>
      <c r="I1" s="458"/>
      <c r="J1" s="478"/>
    </row>
    <row r="2" spans="1:10" s="50" customFormat="1" ht="18" customHeight="1" hidden="1">
      <c r="A2" s="240"/>
      <c r="B2" s="243" t="s">
        <v>166</v>
      </c>
      <c r="C2" s="523" t="s">
        <v>29</v>
      </c>
      <c r="D2" s="523"/>
      <c r="E2" s="244"/>
      <c r="F2" s="24"/>
      <c r="G2" s="24"/>
      <c r="H2" s="52"/>
      <c r="I2" s="458"/>
      <c r="J2" s="478"/>
    </row>
    <row r="3" spans="1:10" s="50" customFormat="1" ht="22.5" customHeight="1" hidden="1">
      <c r="A3" s="240"/>
      <c r="B3" s="241" t="s">
        <v>166</v>
      </c>
      <c r="C3" s="522" t="s">
        <v>178</v>
      </c>
      <c r="D3" s="522"/>
      <c r="E3" s="240"/>
      <c r="F3" s="24"/>
      <c r="G3" s="24"/>
      <c r="H3" s="52"/>
      <c r="I3" s="458"/>
      <c r="J3" s="478"/>
    </row>
    <row r="4" ht="15" hidden="1">
      <c r="J4" s="479"/>
    </row>
    <row r="5" spans="1:10" s="5" customFormat="1" ht="18.75" hidden="1">
      <c r="A5" s="247"/>
      <c r="B5" s="247"/>
      <c r="C5" s="524" t="s">
        <v>167</v>
      </c>
      <c r="D5" s="524"/>
      <c r="E5" s="524"/>
      <c r="F5" s="50"/>
      <c r="I5" s="460"/>
      <c r="J5" s="480"/>
    </row>
    <row r="6" spans="1:10" s="5" customFormat="1" ht="18.75" customHeight="1" hidden="1">
      <c r="A6" s="247"/>
      <c r="B6" s="247"/>
      <c r="C6" s="523" t="s">
        <v>29</v>
      </c>
      <c r="D6" s="523"/>
      <c r="E6" s="523"/>
      <c r="F6" s="50"/>
      <c r="I6" s="460"/>
      <c r="J6" s="480"/>
    </row>
    <row r="7" spans="1:10" s="5" customFormat="1" ht="21.75" customHeight="1" hidden="1">
      <c r="A7" s="247"/>
      <c r="B7" s="247"/>
      <c r="C7" s="522" t="s">
        <v>200</v>
      </c>
      <c r="D7" s="522"/>
      <c r="E7" s="522"/>
      <c r="F7" s="50"/>
      <c r="I7" s="460"/>
      <c r="J7" s="480"/>
    </row>
    <row r="8" spans="1:10" s="5" customFormat="1" ht="13.5" customHeight="1" hidden="1">
      <c r="A8" s="247"/>
      <c r="B8" s="247"/>
      <c r="C8" s="487"/>
      <c r="D8" s="241"/>
      <c r="E8" s="241"/>
      <c r="F8" s="50"/>
      <c r="I8" s="460"/>
      <c r="J8" s="480"/>
    </row>
    <row r="9" spans="1:10" s="5" customFormat="1" ht="17.25" customHeight="1">
      <c r="A9" s="247"/>
      <c r="B9" s="247"/>
      <c r="C9" s="487" t="s">
        <v>167</v>
      </c>
      <c r="D9" s="50"/>
      <c r="E9" s="241"/>
      <c r="F9" s="50"/>
      <c r="I9" s="460"/>
      <c r="J9" s="480"/>
    </row>
    <row r="10" spans="1:10" s="5" customFormat="1" ht="16.5" customHeight="1">
      <c r="A10" s="247"/>
      <c r="B10" s="247"/>
      <c r="C10" s="487" t="s">
        <v>29</v>
      </c>
      <c r="D10" s="50"/>
      <c r="E10" s="241"/>
      <c r="F10" s="50"/>
      <c r="I10" s="460"/>
      <c r="J10" s="480"/>
    </row>
    <row r="11" spans="1:10" s="5" customFormat="1" ht="15" customHeight="1">
      <c r="A11" s="247"/>
      <c r="B11" s="247"/>
      <c r="C11" s="51" t="s">
        <v>307</v>
      </c>
      <c r="D11" s="50"/>
      <c r="E11" s="241"/>
      <c r="F11" s="50"/>
      <c r="I11" s="460"/>
      <c r="J11" s="480"/>
    </row>
    <row r="12" spans="1:10" s="5" customFormat="1" ht="13.5" customHeight="1">
      <c r="A12" s="247"/>
      <c r="B12" s="247"/>
      <c r="C12" s="487"/>
      <c r="D12" s="241"/>
      <c r="E12" s="241"/>
      <c r="F12" s="50"/>
      <c r="I12" s="460"/>
      <c r="J12" s="480"/>
    </row>
    <row r="13" spans="1:10" s="5" customFormat="1" ht="13.5" customHeight="1">
      <c r="A13" s="247"/>
      <c r="B13" s="247"/>
      <c r="C13" s="517" t="s">
        <v>289</v>
      </c>
      <c r="D13" s="517"/>
      <c r="E13" s="248"/>
      <c r="F13" s="50"/>
      <c r="I13" s="460"/>
      <c r="J13" s="480"/>
    </row>
    <row r="14" spans="1:10" s="5" customFormat="1" ht="13.5" customHeight="1">
      <c r="A14" s="247"/>
      <c r="B14" s="247"/>
      <c r="C14" s="483" t="s">
        <v>234</v>
      </c>
      <c r="D14" s="334"/>
      <c r="E14" s="248"/>
      <c r="F14" s="50"/>
      <c r="I14" s="460"/>
      <c r="J14" s="480"/>
    </row>
    <row r="15" spans="1:10" s="5" customFormat="1" ht="31.5" customHeight="1">
      <c r="A15" s="247"/>
      <c r="B15" s="247"/>
      <c r="C15" s="518" t="s">
        <v>235</v>
      </c>
      <c r="D15" s="518"/>
      <c r="E15" s="518"/>
      <c r="F15" s="50"/>
      <c r="I15" s="460"/>
      <c r="J15" s="480"/>
    </row>
    <row r="16" spans="1:10" s="5" customFormat="1" ht="13.5" customHeight="1">
      <c r="A16" s="247"/>
      <c r="B16" s="247"/>
      <c r="C16" s="517" t="s">
        <v>287</v>
      </c>
      <c r="D16" s="517"/>
      <c r="E16" s="517"/>
      <c r="F16" s="517"/>
      <c r="I16" s="460"/>
      <c r="J16" s="480"/>
    </row>
    <row r="17" spans="1:13" s="23" customFormat="1" ht="11.25" customHeight="1" hidden="1">
      <c r="A17" s="251"/>
      <c r="B17" s="249"/>
      <c r="C17" s="488"/>
      <c r="D17" s="250"/>
      <c r="E17" s="248"/>
      <c r="F17" s="56"/>
      <c r="G17" s="56"/>
      <c r="H17" s="54"/>
      <c r="I17" s="461"/>
      <c r="J17" s="481"/>
      <c r="K17" s="77"/>
      <c r="L17" s="77"/>
      <c r="M17" s="77"/>
    </row>
    <row r="18" spans="1:13" s="23" customFormat="1" ht="12.75" customHeight="1" hidden="1">
      <c r="A18" s="251"/>
      <c r="B18" s="249"/>
      <c r="C18" s="488"/>
      <c r="D18" s="250"/>
      <c r="E18" s="248"/>
      <c r="F18" s="56"/>
      <c r="G18" s="56"/>
      <c r="H18" s="54"/>
      <c r="I18" s="461"/>
      <c r="J18" s="481"/>
      <c r="K18" s="77"/>
      <c r="L18" s="77"/>
      <c r="M18" s="77"/>
    </row>
    <row r="19" spans="1:13" s="23" customFormat="1" ht="13.5" customHeight="1" hidden="1">
      <c r="A19" s="251"/>
      <c r="B19" s="249"/>
      <c r="C19" s="489"/>
      <c r="D19" s="250"/>
      <c r="E19" s="248"/>
      <c r="F19" s="56"/>
      <c r="G19" s="56"/>
      <c r="H19" s="54"/>
      <c r="I19" s="461"/>
      <c r="J19" s="481"/>
      <c r="K19" s="77"/>
      <c r="L19" s="77"/>
      <c r="M19" s="77"/>
    </row>
    <row r="20" spans="1:13" s="23" customFormat="1" ht="13.5" customHeight="1" hidden="1">
      <c r="A20" s="251"/>
      <c r="B20" s="249"/>
      <c r="C20" s="489"/>
      <c r="D20" s="250"/>
      <c r="E20" s="248"/>
      <c r="F20" s="56"/>
      <c r="G20" s="56"/>
      <c r="H20" s="54"/>
      <c r="I20" s="461"/>
      <c r="J20" s="481"/>
      <c r="K20" s="77"/>
      <c r="L20" s="77"/>
      <c r="M20" s="77"/>
    </row>
    <row r="21" spans="1:10" ht="11.25" customHeight="1">
      <c r="A21" s="251"/>
      <c r="B21" s="249"/>
      <c r="C21" s="489"/>
      <c r="D21" s="250"/>
      <c r="J21" s="479"/>
    </row>
    <row r="22" spans="1:10" ht="29.25" customHeight="1">
      <c r="A22" s="521" t="s">
        <v>231</v>
      </c>
      <c r="B22" s="521"/>
      <c r="C22" s="521"/>
      <c r="D22" s="521"/>
      <c r="E22" s="521"/>
      <c r="J22" s="479"/>
    </row>
    <row r="23" spans="1:10" ht="12.75" customHeight="1">
      <c r="A23" s="521"/>
      <c r="B23" s="521"/>
      <c r="C23" s="521"/>
      <c r="D23" s="521"/>
      <c r="E23" s="521"/>
      <c r="J23" s="479"/>
    </row>
    <row r="24" spans="1:10" ht="10.5" customHeight="1">
      <c r="A24" s="252"/>
      <c r="B24" s="252"/>
      <c r="C24" s="490"/>
      <c r="J24" s="479"/>
    </row>
    <row r="25" spans="1:10" ht="17.25" customHeight="1">
      <c r="A25" s="519" t="s">
        <v>47</v>
      </c>
      <c r="B25" s="519" t="s">
        <v>48</v>
      </c>
      <c r="C25" s="525" t="s">
        <v>49</v>
      </c>
      <c r="D25" s="526"/>
      <c r="E25" s="527"/>
      <c r="J25" s="479"/>
    </row>
    <row r="26" spans="1:10" ht="30" customHeight="1">
      <c r="A26" s="520"/>
      <c r="B26" s="520"/>
      <c r="C26" s="491" t="s">
        <v>179</v>
      </c>
      <c r="D26" s="68" t="s">
        <v>206</v>
      </c>
      <c r="E26" s="68" t="s">
        <v>230</v>
      </c>
      <c r="F26" s="57" t="s">
        <v>177</v>
      </c>
      <c r="G26" s="57" t="s">
        <v>168</v>
      </c>
      <c r="H26" s="446" t="s">
        <v>172</v>
      </c>
      <c r="J26" s="479"/>
    </row>
    <row r="27" spans="1:10" ht="15" customHeight="1">
      <c r="A27" s="253">
        <v>1</v>
      </c>
      <c r="B27" s="253">
        <v>2</v>
      </c>
      <c r="C27" s="492">
        <v>3</v>
      </c>
      <c r="D27" s="253">
        <v>4</v>
      </c>
      <c r="E27" s="253">
        <v>5</v>
      </c>
      <c r="F27" s="58"/>
      <c r="G27" s="58"/>
      <c r="H27" s="447"/>
      <c r="J27" s="479"/>
    </row>
    <row r="28" spans="1:10" ht="15.75" customHeight="1">
      <c r="A28" s="254" t="s">
        <v>50</v>
      </c>
      <c r="B28" s="255" t="s">
        <v>51</v>
      </c>
      <c r="C28" s="491">
        <f>C30+C32+C33+C34+C35+C36+C37+C40+C41+C42+C43+C38+C39</f>
        <v>2360</v>
      </c>
      <c r="D28" s="21">
        <f>D30+D32+D33+D34+D35+D36+D37+D40+D41+D42+D43</f>
        <v>2577</v>
      </c>
      <c r="E28" s="21">
        <f>E30+E32+E33+E34+E35+E36+E37+E40+E41+E42+E43</f>
        <v>2689</v>
      </c>
      <c r="F28" s="59" t="e">
        <f>F30+#REF!+F31+F35+F36+F37+#REF!+F40</f>
        <v>#REF!</v>
      </c>
      <c r="G28" s="60" t="e">
        <f>F28/C28*100</f>
        <v>#REF!</v>
      </c>
      <c r="H28" s="447"/>
      <c r="J28" s="479"/>
    </row>
    <row r="29" spans="1:10" ht="15.75" customHeight="1">
      <c r="A29" s="256" t="s">
        <v>202</v>
      </c>
      <c r="B29" s="257" t="s">
        <v>203</v>
      </c>
      <c r="C29" s="493">
        <f>C30</f>
        <v>1634.3</v>
      </c>
      <c r="D29" s="258">
        <f>D30</f>
        <v>1810</v>
      </c>
      <c r="E29" s="258">
        <f>E30</f>
        <v>1922</v>
      </c>
      <c r="F29" s="59"/>
      <c r="G29" s="60"/>
      <c r="H29" s="447"/>
      <c r="J29" s="479"/>
    </row>
    <row r="30" spans="1:10" ht="82.5" customHeight="1">
      <c r="A30" s="259" t="s">
        <v>69</v>
      </c>
      <c r="B30" s="260" t="s">
        <v>68</v>
      </c>
      <c r="C30" s="505">
        <f>1716-48.4-17-2-14.3</f>
        <v>1634.3</v>
      </c>
      <c r="D30" s="261">
        <v>1810</v>
      </c>
      <c r="E30" s="261">
        <v>1922</v>
      </c>
      <c r="F30" s="60">
        <v>914.8</v>
      </c>
      <c r="G30" s="60">
        <f aca="true" t="shared" si="0" ref="G30:G61">F30/C30*100</f>
        <v>55.97503518325888</v>
      </c>
      <c r="H30" s="447" t="s">
        <v>169</v>
      </c>
      <c r="I30" s="473"/>
      <c r="J30" s="479"/>
    </row>
    <row r="31" spans="1:10" ht="15.75" customHeight="1">
      <c r="A31" s="262"/>
      <c r="B31" s="263" t="s">
        <v>84</v>
      </c>
      <c r="C31" s="495">
        <f>C32+C33+C34</f>
        <v>516.8</v>
      </c>
      <c r="D31" s="264">
        <f>D32+D33+D34</f>
        <v>584</v>
      </c>
      <c r="E31" s="264">
        <f>E32+E33+E34</f>
        <v>584</v>
      </c>
      <c r="F31" s="60">
        <f>F32+F33+F34</f>
        <v>89</v>
      </c>
      <c r="G31" s="60">
        <f t="shared" si="0"/>
        <v>17.22136222910217</v>
      </c>
      <c r="H31" s="447"/>
      <c r="I31" s="473"/>
      <c r="J31" s="479"/>
    </row>
    <row r="32" spans="1:13" s="72" customFormat="1" ht="51" customHeight="1">
      <c r="A32" s="265" t="s">
        <v>67</v>
      </c>
      <c r="B32" s="266" t="s">
        <v>66</v>
      </c>
      <c r="C32" s="506">
        <f>169-52</f>
        <v>117</v>
      </c>
      <c r="D32" s="267">
        <v>169</v>
      </c>
      <c r="E32" s="267">
        <v>169</v>
      </c>
      <c r="F32" s="71">
        <v>18.3</v>
      </c>
      <c r="G32" s="71">
        <f t="shared" si="0"/>
        <v>15.64102564102564</v>
      </c>
      <c r="H32" s="448" t="s">
        <v>175</v>
      </c>
      <c r="I32" s="474"/>
      <c r="J32" s="482"/>
      <c r="K32" s="73"/>
      <c r="L32" s="73"/>
      <c r="M32" s="73"/>
    </row>
    <row r="33" spans="1:13" s="72" customFormat="1" ht="45" customHeight="1">
      <c r="A33" s="265" t="s">
        <v>65</v>
      </c>
      <c r="B33" s="268" t="s">
        <v>64</v>
      </c>
      <c r="C33" s="445">
        <f>64+18.8+17</f>
        <v>99.8</v>
      </c>
      <c r="D33" s="267">
        <v>64</v>
      </c>
      <c r="E33" s="267">
        <v>64</v>
      </c>
      <c r="F33" s="71">
        <v>8.4</v>
      </c>
      <c r="G33" s="71">
        <f t="shared" si="0"/>
        <v>8.41683366733467</v>
      </c>
      <c r="H33" s="449" t="s">
        <v>171</v>
      </c>
      <c r="I33" s="474"/>
      <c r="J33" s="482"/>
      <c r="K33" s="73"/>
      <c r="L33" s="73"/>
      <c r="M33" s="73"/>
    </row>
    <row r="34" spans="1:10" ht="48.75" customHeight="1">
      <c r="A34" s="265" t="s">
        <v>63</v>
      </c>
      <c r="B34" s="268" t="s">
        <v>62</v>
      </c>
      <c r="C34" s="506">
        <f>351-51</f>
        <v>300</v>
      </c>
      <c r="D34" s="267">
        <v>351</v>
      </c>
      <c r="E34" s="267">
        <v>351</v>
      </c>
      <c r="F34" s="60">
        <v>62.3</v>
      </c>
      <c r="G34" s="60">
        <f t="shared" si="0"/>
        <v>20.766666666666666</v>
      </c>
      <c r="H34" s="450" t="s">
        <v>175</v>
      </c>
      <c r="I34" s="473"/>
      <c r="J34" s="479"/>
    </row>
    <row r="35" spans="1:10" ht="80.25" customHeight="1">
      <c r="A35" s="265" t="s">
        <v>61</v>
      </c>
      <c r="B35" s="266" t="s">
        <v>60</v>
      </c>
      <c r="C35" s="506">
        <f>9+2+0.2</f>
        <v>11.2</v>
      </c>
      <c r="D35" s="267">
        <v>11</v>
      </c>
      <c r="E35" s="267">
        <v>11</v>
      </c>
      <c r="F35" s="60">
        <v>6.7</v>
      </c>
      <c r="G35" s="60">
        <f t="shared" si="0"/>
        <v>59.821428571428584</v>
      </c>
      <c r="H35" s="451" t="s">
        <v>170</v>
      </c>
      <c r="I35" s="475"/>
      <c r="J35" s="479"/>
    </row>
    <row r="36" spans="1:10" ht="78" customHeight="1">
      <c r="A36" s="265" t="s">
        <v>130</v>
      </c>
      <c r="B36" s="266" t="s">
        <v>135</v>
      </c>
      <c r="C36" s="506">
        <f>22-0.4</f>
        <v>21.6</v>
      </c>
      <c r="D36" s="267">
        <v>22</v>
      </c>
      <c r="E36" s="267">
        <v>22</v>
      </c>
      <c r="F36" s="60">
        <v>14.4</v>
      </c>
      <c r="G36" s="60">
        <f t="shared" si="0"/>
        <v>66.66666666666666</v>
      </c>
      <c r="H36" s="447" t="s">
        <v>173</v>
      </c>
      <c r="I36" s="475"/>
      <c r="J36" s="479"/>
    </row>
    <row r="37" spans="1:10" ht="51" customHeight="1">
      <c r="A37" s="439" t="s">
        <v>82</v>
      </c>
      <c r="B37" s="440" t="s">
        <v>83</v>
      </c>
      <c r="C37" s="506">
        <f>110+12.8</f>
        <v>122.8</v>
      </c>
      <c r="D37" s="267">
        <v>110</v>
      </c>
      <c r="E37" s="267">
        <v>110</v>
      </c>
      <c r="F37" s="60">
        <v>41.9</v>
      </c>
      <c r="G37" s="60">
        <f t="shared" si="0"/>
        <v>34.12052117263843</v>
      </c>
      <c r="H37" s="447" t="s">
        <v>173</v>
      </c>
      <c r="I37" s="475"/>
      <c r="J37" s="479"/>
    </row>
    <row r="38" spans="1:13" s="72" customFormat="1" ht="56.25" customHeight="1">
      <c r="A38" s="443" t="s">
        <v>298</v>
      </c>
      <c r="B38" s="444" t="s">
        <v>299</v>
      </c>
      <c r="C38" s="507">
        <f>19+29.6+4.7</f>
        <v>53.300000000000004</v>
      </c>
      <c r="D38" s="445">
        <v>0</v>
      </c>
      <c r="E38" s="445">
        <v>0</v>
      </c>
      <c r="F38" s="71"/>
      <c r="G38" s="71"/>
      <c r="H38" s="452"/>
      <c r="I38" s="476"/>
      <c r="J38" s="482"/>
      <c r="K38" s="73"/>
      <c r="L38" s="73"/>
      <c r="M38" s="73"/>
    </row>
    <row r="39" spans="1:13" s="72" customFormat="1" ht="171" customHeight="1" hidden="1">
      <c r="A39" s="441" t="s">
        <v>227</v>
      </c>
      <c r="B39" s="442" t="s">
        <v>228</v>
      </c>
      <c r="C39" s="507">
        <v>0</v>
      </c>
      <c r="D39" s="304">
        <v>0</v>
      </c>
      <c r="E39" s="304">
        <v>0</v>
      </c>
      <c r="F39" s="71"/>
      <c r="G39" s="71"/>
      <c r="H39" s="452"/>
      <c r="I39" s="462"/>
      <c r="J39" s="482"/>
      <c r="K39" s="73"/>
      <c r="L39" s="73"/>
      <c r="M39" s="73"/>
    </row>
    <row r="40" spans="1:10" ht="31.5" customHeight="1">
      <c r="A40" s="259" t="s">
        <v>133</v>
      </c>
      <c r="B40" s="273" t="s">
        <v>134</v>
      </c>
      <c r="C40" s="506">
        <f>40-19-21</f>
        <v>0</v>
      </c>
      <c r="D40" s="267">
        <v>40</v>
      </c>
      <c r="E40" s="267">
        <v>40</v>
      </c>
      <c r="F40" s="60">
        <v>54.7</v>
      </c>
      <c r="G40" s="60" t="e">
        <f t="shared" si="0"/>
        <v>#DIV/0!</v>
      </c>
      <c r="H40" s="451" t="s">
        <v>176</v>
      </c>
      <c r="I40" s="473"/>
      <c r="J40" s="479"/>
    </row>
    <row r="41" spans="1:8" ht="102" customHeight="1" hidden="1">
      <c r="A41" s="274" t="s">
        <v>128</v>
      </c>
      <c r="B41" s="275" t="s">
        <v>129</v>
      </c>
      <c r="C41" s="494"/>
      <c r="D41" s="261"/>
      <c r="E41" s="261"/>
      <c r="F41" s="60"/>
      <c r="G41" s="60" t="e">
        <f t="shared" si="0"/>
        <v>#DIV/0!</v>
      </c>
      <c r="H41" s="447"/>
    </row>
    <row r="42" spans="1:8" ht="78.75" customHeight="1" hidden="1">
      <c r="A42" s="269" t="s">
        <v>131</v>
      </c>
      <c r="B42" s="270" t="s">
        <v>132</v>
      </c>
      <c r="C42" s="494"/>
      <c r="D42" s="261"/>
      <c r="E42" s="261"/>
      <c r="F42" s="60"/>
      <c r="G42" s="60" t="e">
        <f t="shared" si="0"/>
        <v>#DIV/0!</v>
      </c>
      <c r="H42" s="447"/>
    </row>
    <row r="43" spans="1:8" ht="42.75" customHeight="1" hidden="1">
      <c r="A43" s="269" t="s">
        <v>133</v>
      </c>
      <c r="B43" s="270" t="s">
        <v>134</v>
      </c>
      <c r="C43" s="494"/>
      <c r="D43" s="261"/>
      <c r="E43" s="261"/>
      <c r="F43" s="60"/>
      <c r="G43" s="60" t="e">
        <f t="shared" si="0"/>
        <v>#DIV/0!</v>
      </c>
      <c r="H43" s="447"/>
    </row>
    <row r="44" spans="1:13" s="15" customFormat="1" ht="15.75" customHeight="1">
      <c r="A44" s="276" t="s">
        <v>52</v>
      </c>
      <c r="B44" s="255" t="s">
        <v>53</v>
      </c>
      <c r="C44" s="496">
        <f>C45+C49+C52+C55+C57+C59</f>
        <v>6081.12</v>
      </c>
      <c r="D44" s="277">
        <f>D45+D49+D52+D55+D59</f>
        <v>3979.3</v>
      </c>
      <c r="E44" s="277">
        <f>E45+E49+E52+E55+E59</f>
        <v>4123.8</v>
      </c>
      <c r="F44" s="61" t="e">
        <f>F45+F49+F52+F55+F59</f>
        <v>#REF!</v>
      </c>
      <c r="G44" s="60" t="e">
        <f t="shared" si="0"/>
        <v>#REF!</v>
      </c>
      <c r="H44" s="453"/>
      <c r="I44" s="463"/>
      <c r="J44" s="78"/>
      <c r="K44" s="78"/>
      <c r="L44" s="78"/>
      <c r="M44" s="78"/>
    </row>
    <row r="45" spans="1:13" s="15" customFormat="1" ht="33.75" customHeight="1">
      <c r="A45" s="278"/>
      <c r="B45" s="279" t="s">
        <v>85</v>
      </c>
      <c r="C45" s="497">
        <f>C48+C46+C47</f>
        <v>3720.62</v>
      </c>
      <c r="D45" s="85">
        <f>D48+D46</f>
        <v>3504</v>
      </c>
      <c r="E45" s="85">
        <f>E48+E46</f>
        <v>3644.3</v>
      </c>
      <c r="F45" s="85">
        <f>F48+F46</f>
        <v>1041.5</v>
      </c>
      <c r="G45" s="85">
        <f>G48+G46</f>
        <v>38.182071473611664</v>
      </c>
      <c r="H45" s="454">
        <f>H48+H46</f>
        <v>0</v>
      </c>
      <c r="I45" s="463"/>
      <c r="J45" s="78"/>
      <c r="K45" s="78"/>
      <c r="L45" s="78"/>
      <c r="M45" s="78"/>
    </row>
    <row r="46" spans="1:13" s="76" customFormat="1" ht="32.25" customHeight="1">
      <c r="A46" s="265" t="s">
        <v>182</v>
      </c>
      <c r="B46" s="280" t="s">
        <v>77</v>
      </c>
      <c r="C46" s="357">
        <f>1912.1+463.92+126.8+65.2+110+32+17.7</f>
        <v>2727.72</v>
      </c>
      <c r="D46" s="357">
        <f>2003.7+463.9</f>
        <v>2467.6</v>
      </c>
      <c r="E46" s="357">
        <f>2091.1+463.9</f>
        <v>2555</v>
      </c>
      <c r="F46" s="75">
        <v>1041.5</v>
      </c>
      <c r="G46" s="75">
        <f t="shared" si="0"/>
        <v>38.182071473611664</v>
      </c>
      <c r="H46" s="455"/>
      <c r="I46" s="477"/>
      <c r="J46" s="79"/>
      <c r="K46" s="79"/>
      <c r="L46" s="79"/>
      <c r="M46" s="79"/>
    </row>
    <row r="47" spans="1:13" s="76" customFormat="1" ht="117" customHeight="1" hidden="1">
      <c r="A47" s="265" t="s">
        <v>222</v>
      </c>
      <c r="B47" s="280" t="s">
        <v>223</v>
      </c>
      <c r="C47" s="357">
        <v>0</v>
      </c>
      <c r="D47" s="281">
        <v>0</v>
      </c>
      <c r="E47" s="281">
        <v>0</v>
      </c>
      <c r="F47" s="75"/>
      <c r="G47" s="75"/>
      <c r="H47" s="455"/>
      <c r="I47" s="464"/>
      <c r="J47" s="79"/>
      <c r="K47" s="79"/>
      <c r="L47" s="79"/>
      <c r="M47" s="79"/>
    </row>
    <row r="48" spans="1:13" s="76" customFormat="1" ht="49.5" customHeight="1">
      <c r="A48" s="265" t="s">
        <v>218</v>
      </c>
      <c r="B48" s="280" t="s">
        <v>219</v>
      </c>
      <c r="C48" s="357">
        <v>992.9</v>
      </c>
      <c r="D48" s="281">
        <v>1036.4</v>
      </c>
      <c r="E48" s="281">
        <v>1089.3</v>
      </c>
      <c r="F48" s="75"/>
      <c r="G48" s="75"/>
      <c r="H48" s="455"/>
      <c r="I48" s="464"/>
      <c r="J48" s="79"/>
      <c r="K48" s="79"/>
      <c r="L48" s="79"/>
      <c r="M48" s="79"/>
    </row>
    <row r="49" spans="1:13" s="35" customFormat="1" ht="51.75" customHeight="1">
      <c r="A49" s="262"/>
      <c r="B49" s="279" t="s">
        <v>93</v>
      </c>
      <c r="C49" s="498">
        <f>C50+C51</f>
        <v>1064.1000000000001</v>
      </c>
      <c r="D49" s="282">
        <f>D50+D51</f>
        <v>367.8</v>
      </c>
      <c r="E49" s="282">
        <f>E50+E51</f>
        <v>367.8</v>
      </c>
      <c r="F49" s="63">
        <f>F50</f>
        <v>190</v>
      </c>
      <c r="G49" s="60">
        <f t="shared" si="0"/>
        <v>17.855464711963158</v>
      </c>
      <c r="H49" s="456"/>
      <c r="I49" s="465"/>
      <c r="J49" s="80"/>
      <c r="K49" s="80"/>
      <c r="L49" s="80"/>
      <c r="M49" s="80"/>
    </row>
    <row r="50" spans="1:13" s="76" customFormat="1" ht="33.75" customHeight="1">
      <c r="A50" s="265" t="s">
        <v>183</v>
      </c>
      <c r="B50" s="283" t="s">
        <v>127</v>
      </c>
      <c r="C50" s="508">
        <f>121.7+52.1+367.8+180.6+245+96.9</f>
        <v>1064.1000000000001</v>
      </c>
      <c r="D50" s="281">
        <v>367.8</v>
      </c>
      <c r="E50" s="281">
        <v>367.8</v>
      </c>
      <c r="F50" s="75">
        <v>190</v>
      </c>
      <c r="G50" s="75">
        <f t="shared" si="0"/>
        <v>17.855464711963158</v>
      </c>
      <c r="H50" s="455"/>
      <c r="I50" s="484"/>
      <c r="J50" s="81"/>
      <c r="K50" s="81"/>
      <c r="L50" s="81"/>
      <c r="M50" s="81"/>
    </row>
    <row r="51" spans="1:13" s="35" customFormat="1" ht="48.75" customHeight="1" hidden="1">
      <c r="A51" s="271" t="s">
        <v>126</v>
      </c>
      <c r="B51" s="272" t="s">
        <v>127</v>
      </c>
      <c r="C51" s="357"/>
      <c r="D51" s="281"/>
      <c r="E51" s="281"/>
      <c r="F51" s="63"/>
      <c r="G51" s="60" t="e">
        <f t="shared" si="0"/>
        <v>#DIV/0!</v>
      </c>
      <c r="H51" s="456"/>
      <c r="I51" s="465"/>
      <c r="J51" s="80"/>
      <c r="K51" s="80"/>
      <c r="L51" s="80"/>
      <c r="M51" s="80"/>
    </row>
    <row r="52" spans="1:13" s="15" customFormat="1" ht="32.25" customHeight="1">
      <c r="A52" s="262"/>
      <c r="B52" s="279" t="s">
        <v>86</v>
      </c>
      <c r="C52" s="498">
        <f>C53+C54</f>
        <v>106.5</v>
      </c>
      <c r="D52" s="282">
        <f>D53+D54</f>
        <v>107.5</v>
      </c>
      <c r="E52" s="282">
        <f>E53+E54</f>
        <v>111.7</v>
      </c>
      <c r="F52" s="62">
        <f>F53+F54</f>
        <v>64.7</v>
      </c>
      <c r="G52" s="60">
        <f t="shared" si="0"/>
        <v>60.75117370892019</v>
      </c>
      <c r="H52" s="453"/>
      <c r="I52" s="463"/>
      <c r="J52" s="78"/>
      <c r="K52" s="78"/>
      <c r="L52" s="78"/>
      <c r="M52" s="78"/>
    </row>
    <row r="53" spans="1:13" s="15" customFormat="1" ht="51" customHeight="1">
      <c r="A53" s="284" t="s">
        <v>184</v>
      </c>
      <c r="B53" s="285" t="s">
        <v>212</v>
      </c>
      <c r="C53" s="499">
        <v>104.5</v>
      </c>
      <c r="D53" s="286">
        <v>105.5</v>
      </c>
      <c r="E53" s="286">
        <v>109.7</v>
      </c>
      <c r="F53" s="62">
        <v>64.3</v>
      </c>
      <c r="G53" s="60">
        <f t="shared" si="0"/>
        <v>61.53110047846889</v>
      </c>
      <c r="H53" s="453"/>
      <c r="I53" s="463"/>
      <c r="J53" s="78"/>
      <c r="K53" s="78"/>
      <c r="L53" s="78"/>
      <c r="M53" s="78"/>
    </row>
    <row r="54" spans="1:13" s="15" customFormat="1" ht="31.5" customHeight="1">
      <c r="A54" s="284" t="s">
        <v>225</v>
      </c>
      <c r="B54" s="285" t="s">
        <v>226</v>
      </c>
      <c r="C54" s="357">
        <v>2</v>
      </c>
      <c r="D54" s="281">
        <v>2</v>
      </c>
      <c r="E54" s="281">
        <v>2</v>
      </c>
      <c r="F54" s="62">
        <v>0.4</v>
      </c>
      <c r="G54" s="60">
        <f t="shared" si="0"/>
        <v>20</v>
      </c>
      <c r="H54" s="453"/>
      <c r="I54" s="463"/>
      <c r="J54" s="78"/>
      <c r="K54" s="78"/>
      <c r="L54" s="78"/>
      <c r="M54" s="78"/>
    </row>
    <row r="55" spans="1:13" s="15" customFormat="1" ht="15.75" customHeight="1">
      <c r="A55" s="287"/>
      <c r="B55" s="288" t="s">
        <v>87</v>
      </c>
      <c r="C55" s="498">
        <f>C56</f>
        <v>1098.6</v>
      </c>
      <c r="D55" s="282">
        <f>D56</f>
        <v>0</v>
      </c>
      <c r="E55" s="282">
        <f>E56</f>
        <v>0</v>
      </c>
      <c r="F55" s="62" t="e">
        <f>F56+#REF!</f>
        <v>#REF!</v>
      </c>
      <c r="G55" s="60" t="e">
        <f t="shared" si="0"/>
        <v>#REF!</v>
      </c>
      <c r="H55" s="453"/>
      <c r="I55" s="463"/>
      <c r="J55" s="78"/>
      <c r="K55" s="78"/>
      <c r="L55" s="78"/>
      <c r="M55" s="78"/>
    </row>
    <row r="56" spans="1:13" s="35" customFormat="1" ht="77.25" customHeight="1">
      <c r="A56" s="284" t="s">
        <v>185</v>
      </c>
      <c r="B56" s="289" t="s">
        <v>78</v>
      </c>
      <c r="C56" s="508">
        <f>455.2+43.4+250+150+90+200-90</f>
        <v>1098.6</v>
      </c>
      <c r="D56" s="281">
        <v>0</v>
      </c>
      <c r="E56" s="281">
        <v>0</v>
      </c>
      <c r="F56" s="63">
        <v>107.3</v>
      </c>
      <c r="G56" s="63">
        <f t="shared" si="0"/>
        <v>9.766976151465503</v>
      </c>
      <c r="H56" s="456"/>
      <c r="I56" s="466"/>
      <c r="J56" s="80"/>
      <c r="K56" s="80"/>
      <c r="L56" s="80"/>
      <c r="M56" s="80"/>
    </row>
    <row r="57" spans="1:13" s="35" customFormat="1" ht="28.5" customHeight="1">
      <c r="A57" s="239"/>
      <c r="B57" s="238" t="s">
        <v>250</v>
      </c>
      <c r="C57" s="357">
        <f>C58</f>
        <v>48</v>
      </c>
      <c r="D57" s="281">
        <v>0</v>
      </c>
      <c r="E57" s="281">
        <v>0</v>
      </c>
      <c r="F57" s="63"/>
      <c r="G57" s="63"/>
      <c r="H57" s="456"/>
      <c r="I57" s="466"/>
      <c r="J57" s="80"/>
      <c r="K57" s="80"/>
      <c r="L57" s="80"/>
      <c r="M57" s="80"/>
    </row>
    <row r="58" spans="1:13" s="35" customFormat="1" ht="50.25" customHeight="1">
      <c r="A58" s="239" t="s">
        <v>251</v>
      </c>
      <c r="B58" s="238" t="s">
        <v>252</v>
      </c>
      <c r="C58" s="357">
        <v>48</v>
      </c>
      <c r="D58" s="281">
        <v>0</v>
      </c>
      <c r="E58" s="281">
        <v>0</v>
      </c>
      <c r="F58" s="63"/>
      <c r="G58" s="63"/>
      <c r="H58" s="456"/>
      <c r="I58" s="466"/>
      <c r="J58" s="80"/>
      <c r="K58" s="80"/>
      <c r="L58" s="80"/>
      <c r="M58" s="80"/>
    </row>
    <row r="59" spans="1:13" s="15" customFormat="1" ht="18.75" customHeight="1">
      <c r="A59" s="284"/>
      <c r="B59" s="290" t="s">
        <v>124</v>
      </c>
      <c r="C59" s="498">
        <f>C60</f>
        <v>43.3</v>
      </c>
      <c r="D59" s="282">
        <f>D60</f>
        <v>0</v>
      </c>
      <c r="E59" s="282">
        <f>E60</f>
        <v>0</v>
      </c>
      <c r="F59" s="62">
        <f>F60</f>
        <v>15</v>
      </c>
      <c r="G59" s="60">
        <f t="shared" si="0"/>
        <v>34.64203233256351</v>
      </c>
      <c r="H59" s="453"/>
      <c r="I59" s="463"/>
      <c r="J59" s="78"/>
      <c r="K59" s="78"/>
      <c r="L59" s="78"/>
      <c r="M59" s="78"/>
    </row>
    <row r="60" spans="1:13" s="15" customFormat="1" ht="51" customHeight="1">
      <c r="A60" s="284" t="s">
        <v>186</v>
      </c>
      <c r="B60" s="291" t="s">
        <v>123</v>
      </c>
      <c r="C60" s="357">
        <v>43.3</v>
      </c>
      <c r="D60" s="281">
        <v>0</v>
      </c>
      <c r="E60" s="281">
        <v>0</v>
      </c>
      <c r="F60" s="62">
        <v>15</v>
      </c>
      <c r="G60" s="60">
        <f t="shared" si="0"/>
        <v>34.64203233256351</v>
      </c>
      <c r="H60" s="457" t="s">
        <v>174</v>
      </c>
      <c r="I60" s="463"/>
      <c r="J60" s="78"/>
      <c r="K60" s="78"/>
      <c r="L60" s="78"/>
      <c r="M60" s="78"/>
    </row>
    <row r="61" spans="1:13" s="15" customFormat="1" ht="16.5" customHeight="1">
      <c r="A61" s="292"/>
      <c r="B61" s="293" t="s">
        <v>54</v>
      </c>
      <c r="C61" s="500">
        <f>C28+C44</f>
        <v>8441.119999999999</v>
      </c>
      <c r="D61" s="294">
        <f>D28+D44</f>
        <v>6556.3</v>
      </c>
      <c r="E61" s="294">
        <f>E28+E44</f>
        <v>6812.8</v>
      </c>
      <c r="F61" s="61" t="e">
        <f>F28+F44</f>
        <v>#REF!</v>
      </c>
      <c r="G61" s="60" t="e">
        <f t="shared" si="0"/>
        <v>#REF!</v>
      </c>
      <c r="H61" s="453"/>
      <c r="I61" s="463"/>
      <c r="J61" s="78"/>
      <c r="K61" s="78"/>
      <c r="L61" s="78"/>
      <c r="M61" s="78"/>
    </row>
    <row r="62" spans="1:5" ht="12.75" customHeight="1">
      <c r="A62" s="295"/>
      <c r="B62" s="296"/>
      <c r="C62" s="501"/>
      <c r="E62" s="297" t="s">
        <v>288</v>
      </c>
    </row>
    <row r="63" spans="1:3" ht="12.75" customHeight="1">
      <c r="A63" s="295"/>
      <c r="B63" s="296"/>
      <c r="C63" s="502"/>
    </row>
    <row r="64" spans="1:3" ht="12.75" customHeight="1">
      <c r="A64" s="295"/>
      <c r="B64" s="296"/>
      <c r="C64" s="502"/>
    </row>
    <row r="65" spans="1:3" ht="12.75" customHeight="1">
      <c r="A65" s="295"/>
      <c r="B65" s="296"/>
      <c r="C65" s="502"/>
    </row>
    <row r="66" spans="1:3" ht="12.75" customHeight="1">
      <c r="A66" s="295"/>
      <c r="B66" s="296"/>
      <c r="C66" s="502"/>
    </row>
    <row r="67" spans="1:3" ht="12.75" customHeight="1">
      <c r="A67" s="295"/>
      <c r="B67" s="296"/>
      <c r="C67" s="502"/>
    </row>
    <row r="68" spans="1:3" ht="12.75" customHeight="1">
      <c r="A68" s="295"/>
      <c r="B68" s="296"/>
      <c r="C68" s="502"/>
    </row>
    <row r="69" spans="1:3" ht="12.75" customHeight="1">
      <c r="A69" s="295"/>
      <c r="B69" s="296"/>
      <c r="C69" s="502"/>
    </row>
    <row r="70" spans="1:3" ht="12.75" customHeight="1">
      <c r="A70" s="295"/>
      <c r="B70" s="296"/>
      <c r="C70" s="502"/>
    </row>
    <row r="71" spans="1:3" ht="12.75" customHeight="1">
      <c r="A71" s="295"/>
      <c r="B71" s="296"/>
      <c r="C71" s="502"/>
    </row>
    <row r="72" spans="1:3" ht="12.75" customHeight="1">
      <c r="A72" s="295"/>
      <c r="B72" s="296"/>
      <c r="C72" s="502"/>
    </row>
    <row r="73" spans="1:3" ht="12.75" customHeight="1">
      <c r="A73" s="295"/>
      <c r="B73" s="296"/>
      <c r="C73" s="502"/>
    </row>
    <row r="74" spans="1:3" ht="12.75" customHeight="1">
      <c r="A74" s="295"/>
      <c r="B74" s="296"/>
      <c r="C74" s="502"/>
    </row>
    <row r="75" spans="1:3" ht="12.75" customHeight="1">
      <c r="A75" s="295"/>
      <c r="B75" s="296"/>
      <c r="C75" s="502"/>
    </row>
    <row r="76" spans="1:3" ht="12.75" customHeight="1">
      <c r="A76" s="295"/>
      <c r="B76" s="298"/>
      <c r="C76" s="503"/>
    </row>
    <row r="77" spans="1:3" ht="21.75" customHeight="1">
      <c r="A77" s="295"/>
      <c r="B77" s="299"/>
      <c r="C77" s="502"/>
    </row>
    <row r="78" spans="1:3" ht="12.75" customHeight="1">
      <c r="A78" s="295"/>
      <c r="B78" s="298"/>
      <c r="C78" s="503"/>
    </row>
    <row r="79" spans="1:3" ht="12.75" customHeight="1">
      <c r="A79" s="295"/>
      <c r="B79" s="300"/>
      <c r="C79" s="502"/>
    </row>
    <row r="80" spans="1:3" ht="12.75" customHeight="1">
      <c r="A80" s="295"/>
      <c r="B80" s="301"/>
      <c r="C80" s="502"/>
    </row>
    <row r="81" spans="1:3" ht="15">
      <c r="A81" s="302"/>
      <c r="B81" s="303"/>
      <c r="C81" s="504"/>
    </row>
    <row r="82" spans="1:3" ht="15">
      <c r="A82" s="302"/>
      <c r="B82" s="303"/>
      <c r="C82" s="504"/>
    </row>
    <row r="83" spans="1:3" ht="15">
      <c r="A83" s="302"/>
      <c r="B83" s="303"/>
      <c r="C83" s="504"/>
    </row>
    <row r="84" spans="1:3" ht="15">
      <c r="A84" s="302"/>
      <c r="B84" s="303"/>
      <c r="C84" s="504"/>
    </row>
    <row r="85" spans="1:3" ht="15">
      <c r="A85" s="302"/>
      <c r="B85" s="303"/>
      <c r="C85" s="504"/>
    </row>
  </sheetData>
  <sheetProtection/>
  <mergeCells count="12">
    <mergeCell ref="C3:D3"/>
    <mergeCell ref="C2:D2"/>
    <mergeCell ref="C5:E5"/>
    <mergeCell ref="C7:E7"/>
    <mergeCell ref="C6:E6"/>
    <mergeCell ref="C25:E25"/>
    <mergeCell ref="A25:A26"/>
    <mergeCell ref="B25:B26"/>
    <mergeCell ref="C13:D13"/>
    <mergeCell ref="C15:E15"/>
    <mergeCell ref="A22:E23"/>
    <mergeCell ref="C16:F16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48"/>
  <sheetViews>
    <sheetView view="pageBreakPreview" zoomScale="80" zoomScaleNormal="75" zoomScaleSheetLayoutView="80" zoomScalePageLayoutView="0" workbookViewId="0" topLeftCell="A23">
      <selection activeCell="C8" sqref="C8"/>
    </sheetView>
  </sheetViews>
  <sheetFormatPr defaultColWidth="9.140625" defaultRowHeight="12.75"/>
  <cols>
    <col min="1" max="1" width="73.57421875" style="1" customWidth="1"/>
    <col min="2" max="2" width="14.28125" style="1" customWidth="1"/>
    <col min="3" max="3" width="13.00390625" style="1" customWidth="1"/>
    <col min="4" max="4" width="14.8515625" style="45" customWidth="1"/>
    <col min="5" max="5" width="14.28125" style="1" customWidth="1"/>
    <col min="6" max="6" width="12.7109375" style="1" customWidth="1"/>
    <col min="7" max="16384" width="9.140625" style="1" customWidth="1"/>
  </cols>
  <sheetData>
    <row r="1" spans="4:6" ht="18.75" hidden="1">
      <c r="D1" s="18" t="s">
        <v>197</v>
      </c>
      <c r="E1" s="50"/>
      <c r="F1" s="50"/>
    </row>
    <row r="2" spans="4:6" ht="18.75" hidden="1">
      <c r="D2" s="516" t="s">
        <v>29</v>
      </c>
      <c r="E2" s="516"/>
      <c r="F2" s="50"/>
    </row>
    <row r="3" spans="4:6" ht="22.5" customHeight="1" hidden="1">
      <c r="D3" s="51" t="s">
        <v>199</v>
      </c>
      <c r="E3" s="50"/>
      <c r="F3" s="50"/>
    </row>
    <row r="4" ht="18" hidden="1"/>
    <row r="5" spans="3:4" ht="18.75">
      <c r="C5" s="51" t="s">
        <v>197</v>
      </c>
      <c r="D5" s="50"/>
    </row>
    <row r="6" spans="3:4" ht="18.75">
      <c r="C6" s="51" t="s">
        <v>29</v>
      </c>
      <c r="D6" s="50"/>
    </row>
    <row r="7" spans="3:4" ht="18.75">
      <c r="C7" s="51" t="s">
        <v>308</v>
      </c>
      <c r="D7" s="50"/>
    </row>
    <row r="9" spans="3:6" ht="18">
      <c r="C9" s="517" t="s">
        <v>290</v>
      </c>
      <c r="D9" s="517"/>
      <c r="E9" s="517"/>
      <c r="F9" s="517"/>
    </row>
    <row r="10" spans="3:6" ht="18">
      <c r="C10" s="334" t="s">
        <v>234</v>
      </c>
      <c r="D10" s="334"/>
      <c r="E10" s="334"/>
      <c r="F10" s="334"/>
    </row>
    <row r="11" spans="3:6" ht="32.25" customHeight="1">
      <c r="C11" s="518" t="s">
        <v>235</v>
      </c>
      <c r="D11" s="518"/>
      <c r="E11" s="518"/>
      <c r="F11" s="518"/>
    </row>
    <row r="12" spans="3:6" ht="18">
      <c r="C12" s="517" t="s">
        <v>287</v>
      </c>
      <c r="D12" s="517"/>
      <c r="E12" s="517"/>
      <c r="F12" s="517"/>
    </row>
    <row r="13" spans="2:4" s="2" customFormat="1" ht="15">
      <c r="B13" s="37"/>
      <c r="C13" s="37"/>
      <c r="D13" s="46"/>
    </row>
    <row r="14" spans="1:6" ht="18.75">
      <c r="A14" s="528" t="s">
        <v>28</v>
      </c>
      <c r="B14" s="529"/>
      <c r="C14" s="529"/>
      <c r="D14" s="529"/>
      <c r="E14" s="530"/>
      <c r="F14" s="513"/>
    </row>
    <row r="15" spans="1:6" ht="18.75">
      <c r="A15" s="531" t="s">
        <v>232</v>
      </c>
      <c r="B15" s="531"/>
      <c r="C15" s="531"/>
      <c r="D15" s="531"/>
      <c r="E15" s="530"/>
      <c r="F15" s="513"/>
    </row>
    <row r="16" spans="1:5" ht="9" customHeight="1">
      <c r="A16" s="4"/>
      <c r="B16" s="4"/>
      <c r="C16" s="4"/>
      <c r="D16" s="20"/>
      <c r="E16" s="3"/>
    </row>
    <row r="17" spans="1:6" ht="18">
      <c r="A17" s="535" t="s">
        <v>10</v>
      </c>
      <c r="B17" s="535" t="s">
        <v>1</v>
      </c>
      <c r="C17" s="535" t="s">
        <v>11</v>
      </c>
      <c r="D17" s="532" t="s">
        <v>49</v>
      </c>
      <c r="E17" s="533"/>
      <c r="F17" s="534"/>
    </row>
    <row r="18" spans="1:6" ht="18">
      <c r="A18" s="536"/>
      <c r="B18" s="536"/>
      <c r="C18" s="536"/>
      <c r="D18" s="21" t="s">
        <v>179</v>
      </c>
      <c r="E18" s="36" t="s">
        <v>206</v>
      </c>
      <c r="F18" s="36" t="s">
        <v>230</v>
      </c>
    </row>
    <row r="19" spans="1:6" ht="18">
      <c r="A19" s="178">
        <v>1</v>
      </c>
      <c r="B19" s="119">
        <v>2</v>
      </c>
      <c r="C19" s="119">
        <v>3</v>
      </c>
      <c r="D19" s="179">
        <v>4</v>
      </c>
      <c r="E19" s="179">
        <v>5</v>
      </c>
      <c r="F19" s="179">
        <v>6</v>
      </c>
    </row>
    <row r="20" spans="1:6" s="86" customFormat="1" ht="18">
      <c r="A20" s="180" t="s">
        <v>2</v>
      </c>
      <c r="B20" s="145">
        <v>1</v>
      </c>
      <c r="C20" s="145">
        <v>0</v>
      </c>
      <c r="D20" s="121">
        <f>D21+D22+D23+D24+D25</f>
        <v>4734.679999999999</v>
      </c>
      <c r="E20" s="121">
        <f>E21+E22+E23+E24+E25</f>
        <v>4415.4</v>
      </c>
      <c r="F20" s="121">
        <f>F21+F22+F23+F24+F25</f>
        <v>4460.700000000001</v>
      </c>
    </row>
    <row r="21" spans="1:6" s="86" customFormat="1" ht="31.5">
      <c r="A21" s="125" t="s">
        <v>3</v>
      </c>
      <c r="B21" s="145">
        <v>1</v>
      </c>
      <c r="C21" s="145">
        <v>2</v>
      </c>
      <c r="D21" s="127">
        <f>'приложение 6'!J23</f>
        <v>780.1</v>
      </c>
      <c r="E21" s="127">
        <f>'приложение 6'!K23</f>
        <v>750.9000000000001</v>
      </c>
      <c r="F21" s="127">
        <f>'приложение 6'!L23</f>
        <v>750.9000000000001</v>
      </c>
    </row>
    <row r="22" spans="1:6" s="86" customFormat="1" ht="47.25">
      <c r="A22" s="181" t="s">
        <v>12</v>
      </c>
      <c r="B22" s="145">
        <v>1</v>
      </c>
      <c r="C22" s="145">
        <v>4</v>
      </c>
      <c r="D22" s="127">
        <f>'приложение 6'!J33</f>
        <v>3361.3799999999997</v>
      </c>
      <c r="E22" s="127">
        <f>'приложение 6'!K33</f>
        <v>3517.5</v>
      </c>
      <c r="F22" s="127">
        <f>'приложение 6'!L33</f>
        <v>3542.8</v>
      </c>
    </row>
    <row r="23" spans="1:6" s="86" customFormat="1" ht="31.5">
      <c r="A23" s="181" t="s">
        <v>23</v>
      </c>
      <c r="B23" s="145">
        <v>1</v>
      </c>
      <c r="C23" s="145">
        <v>6</v>
      </c>
      <c r="D23" s="127">
        <f>'приложение 6'!J60</f>
        <v>35.3</v>
      </c>
      <c r="E23" s="127">
        <f>'приложение 6'!K60</f>
        <v>0</v>
      </c>
      <c r="F23" s="127">
        <f>'приложение 6'!L60</f>
        <v>0</v>
      </c>
    </row>
    <row r="24" spans="1:6" s="86" customFormat="1" ht="18">
      <c r="A24" s="182" t="s">
        <v>4</v>
      </c>
      <c r="B24" s="145">
        <v>1</v>
      </c>
      <c r="C24" s="145">
        <v>11</v>
      </c>
      <c r="D24" s="127">
        <f>'приложение 6'!J64</f>
        <v>0</v>
      </c>
      <c r="E24" s="127">
        <f>'приложение 6'!K64</f>
        <v>15</v>
      </c>
      <c r="F24" s="127">
        <f>'приложение 6'!L64</f>
        <v>20</v>
      </c>
    </row>
    <row r="25" spans="1:6" s="86" customFormat="1" ht="18">
      <c r="A25" s="182" t="s">
        <v>5</v>
      </c>
      <c r="B25" s="145">
        <v>1</v>
      </c>
      <c r="C25" s="145">
        <v>13</v>
      </c>
      <c r="D25" s="127">
        <f>'приложение 6'!J67</f>
        <v>557.9</v>
      </c>
      <c r="E25" s="127">
        <f>'приложение 6'!K67</f>
        <v>132</v>
      </c>
      <c r="F25" s="127">
        <f>'приложение 6'!L67</f>
        <v>147</v>
      </c>
    </row>
    <row r="26" spans="1:6" s="86" customFormat="1" ht="18">
      <c r="A26" s="180" t="s">
        <v>13</v>
      </c>
      <c r="B26" s="145">
        <v>2</v>
      </c>
      <c r="C26" s="145">
        <v>0</v>
      </c>
      <c r="D26" s="121">
        <f>'приложение 6'!J87</f>
        <v>104.5</v>
      </c>
      <c r="E26" s="121">
        <f>'приложение 6'!K87</f>
        <v>105.5</v>
      </c>
      <c r="F26" s="121">
        <f>'приложение 6'!L87</f>
        <v>109.69999999999999</v>
      </c>
    </row>
    <row r="27" spans="1:6" s="86" customFormat="1" ht="18">
      <c r="A27" s="182" t="s">
        <v>14</v>
      </c>
      <c r="B27" s="145">
        <v>2</v>
      </c>
      <c r="C27" s="145">
        <v>3</v>
      </c>
      <c r="D27" s="127">
        <f>'приложение 6'!J88</f>
        <v>104.5</v>
      </c>
      <c r="E27" s="127">
        <f>'приложение 6'!K88</f>
        <v>105.5</v>
      </c>
      <c r="F27" s="127">
        <f>'приложение 6'!L88</f>
        <v>109.69999999999999</v>
      </c>
    </row>
    <row r="28" spans="1:6" s="86" customFormat="1" ht="31.5">
      <c r="A28" s="180" t="s">
        <v>6</v>
      </c>
      <c r="B28" s="145">
        <v>3</v>
      </c>
      <c r="C28" s="145">
        <v>0</v>
      </c>
      <c r="D28" s="121">
        <f>'приложение 6'!J94</f>
        <v>710</v>
      </c>
      <c r="E28" s="121">
        <f>'приложение 6'!K94</f>
        <v>350</v>
      </c>
      <c r="F28" s="121">
        <f>'приложение 6'!L94</f>
        <v>380</v>
      </c>
    </row>
    <row r="29" spans="1:6" s="86" customFormat="1" ht="32.25" customHeight="1">
      <c r="A29" s="424" t="s">
        <v>275</v>
      </c>
      <c r="B29" s="145">
        <v>3</v>
      </c>
      <c r="C29" s="145">
        <v>10</v>
      </c>
      <c r="D29" s="127">
        <f>'приложение 6'!J95</f>
        <v>710</v>
      </c>
      <c r="E29" s="127">
        <f>'приложение 6'!K95</f>
        <v>350</v>
      </c>
      <c r="F29" s="127">
        <f>'приложение 6'!L95</f>
        <v>380</v>
      </c>
    </row>
    <row r="30" spans="1:6" s="87" customFormat="1" ht="18">
      <c r="A30" s="180" t="s">
        <v>255</v>
      </c>
      <c r="B30" s="171">
        <v>4</v>
      </c>
      <c r="C30" s="171">
        <v>0</v>
      </c>
      <c r="D30" s="121">
        <f>D31</f>
        <v>250</v>
      </c>
      <c r="E30" s="121">
        <f>E31</f>
        <v>0</v>
      </c>
      <c r="F30" s="121">
        <f>F31</f>
        <v>0</v>
      </c>
    </row>
    <row r="31" spans="1:6" s="86" customFormat="1" ht="18">
      <c r="A31" s="182" t="s">
        <v>274</v>
      </c>
      <c r="B31" s="145">
        <v>4</v>
      </c>
      <c r="C31" s="145">
        <v>9</v>
      </c>
      <c r="D31" s="127">
        <f>'приложение 6'!J104</f>
        <v>250</v>
      </c>
      <c r="E31" s="127">
        <f>'приложение 6'!K104</f>
        <v>0</v>
      </c>
      <c r="F31" s="127">
        <f>'приложение 6'!L104</f>
        <v>0</v>
      </c>
    </row>
    <row r="32" spans="1:6" s="86" customFormat="1" ht="18">
      <c r="A32" s="180" t="s">
        <v>7</v>
      </c>
      <c r="B32" s="145">
        <v>5</v>
      </c>
      <c r="C32" s="145">
        <v>0</v>
      </c>
      <c r="D32" s="121">
        <f>D33+D34+D35</f>
        <v>2313.626</v>
      </c>
      <c r="E32" s="121">
        <f>E33+E34+E35</f>
        <v>1098.4</v>
      </c>
      <c r="F32" s="121">
        <f>F33+F34+F35</f>
        <v>1110.4</v>
      </c>
    </row>
    <row r="33" spans="1:6" s="86" customFormat="1" ht="18">
      <c r="A33" s="182" t="s">
        <v>57</v>
      </c>
      <c r="B33" s="145">
        <v>5</v>
      </c>
      <c r="C33" s="145">
        <v>1</v>
      </c>
      <c r="D33" s="127">
        <f>'приложение 6'!J112</f>
        <v>459.6</v>
      </c>
      <c r="E33" s="127">
        <f>'приложение 6'!K112</f>
        <v>40</v>
      </c>
      <c r="F33" s="127">
        <f>'приложение 6'!L112</f>
        <v>40</v>
      </c>
    </row>
    <row r="34" spans="1:6" s="86" customFormat="1" ht="18">
      <c r="A34" s="182" t="s">
        <v>80</v>
      </c>
      <c r="B34" s="145">
        <v>5</v>
      </c>
      <c r="C34" s="145">
        <v>2</v>
      </c>
      <c r="D34" s="127">
        <f>'приложение 6'!J122</f>
        <v>424.9</v>
      </c>
      <c r="E34" s="127">
        <f>'приложение 6'!K122</f>
        <v>0</v>
      </c>
      <c r="F34" s="127">
        <f>'приложение 6'!L122</f>
        <v>0</v>
      </c>
    </row>
    <row r="35" spans="1:6" s="86" customFormat="1" ht="18">
      <c r="A35" s="182" t="s">
        <v>8</v>
      </c>
      <c r="B35" s="145">
        <v>5</v>
      </c>
      <c r="C35" s="145">
        <v>3</v>
      </c>
      <c r="D35" s="127">
        <f>'приложение 6'!J132</f>
        <v>1429.126</v>
      </c>
      <c r="E35" s="127">
        <f>'приложение 6'!K132</f>
        <v>1058.4</v>
      </c>
      <c r="F35" s="127">
        <f>'приложение 6'!L132</f>
        <v>1070.4</v>
      </c>
    </row>
    <row r="36" spans="1:6" s="86" customFormat="1" ht="18">
      <c r="A36" s="180" t="s">
        <v>33</v>
      </c>
      <c r="B36" s="145">
        <v>7</v>
      </c>
      <c r="C36" s="145">
        <v>0</v>
      </c>
      <c r="D36" s="121">
        <f>'приложение 6'!J150</f>
        <v>4.3</v>
      </c>
      <c r="E36" s="121">
        <f>'приложение 6'!K150</f>
        <v>0</v>
      </c>
      <c r="F36" s="121">
        <f>'приложение 6'!L150</f>
        <v>0</v>
      </c>
    </row>
    <row r="37" spans="1:6" s="86" customFormat="1" ht="18">
      <c r="A37" s="182" t="s">
        <v>32</v>
      </c>
      <c r="B37" s="145">
        <v>7</v>
      </c>
      <c r="C37" s="145">
        <v>7</v>
      </c>
      <c r="D37" s="127">
        <f>'приложение 6'!J151</f>
        <v>4.3</v>
      </c>
      <c r="E37" s="127">
        <f>'приложение 6'!K151</f>
        <v>0</v>
      </c>
      <c r="F37" s="127">
        <f>'приложение 6'!L151</f>
        <v>0</v>
      </c>
    </row>
    <row r="38" spans="1:6" s="86" customFormat="1" ht="18">
      <c r="A38" s="180" t="s">
        <v>9</v>
      </c>
      <c r="B38" s="145">
        <v>10</v>
      </c>
      <c r="C38" s="145">
        <v>0</v>
      </c>
      <c r="D38" s="121">
        <f>'приложение 6'!J156</f>
        <v>530.6</v>
      </c>
      <c r="E38" s="121">
        <f>'приложение 6'!K156</f>
        <v>432</v>
      </c>
      <c r="F38" s="121">
        <f>'приложение 6'!L156</f>
        <v>432</v>
      </c>
    </row>
    <row r="39" spans="1:6" s="86" customFormat="1" ht="18">
      <c r="A39" s="182" t="s">
        <v>27</v>
      </c>
      <c r="B39" s="145">
        <v>10</v>
      </c>
      <c r="C39" s="145">
        <v>1</v>
      </c>
      <c r="D39" s="127">
        <f>'приложение 6'!J157</f>
        <v>530.6</v>
      </c>
      <c r="E39" s="127">
        <f>'приложение 6'!K157</f>
        <v>432</v>
      </c>
      <c r="F39" s="127">
        <f>'приложение 6'!L157</f>
        <v>432</v>
      </c>
    </row>
    <row r="40" spans="1:6" s="87" customFormat="1" ht="18">
      <c r="A40" s="117" t="s">
        <v>159</v>
      </c>
      <c r="B40" s="171"/>
      <c r="C40" s="171"/>
      <c r="D40" s="121">
        <f>D42-D41</f>
        <v>8647.706</v>
      </c>
      <c r="E40" s="121">
        <f>E42-E41</f>
        <v>6401.299999999999</v>
      </c>
      <c r="F40" s="121">
        <f>F42-F41</f>
        <v>6492.800000000001</v>
      </c>
    </row>
    <row r="41" spans="1:6" s="86" customFormat="1" ht="18">
      <c r="A41" s="169" t="s">
        <v>94</v>
      </c>
      <c r="B41" s="171"/>
      <c r="C41" s="171"/>
      <c r="D41" s="121">
        <f>'приложение 6'!J170</f>
        <v>0</v>
      </c>
      <c r="E41" s="121">
        <f>'приложение 6'!K170</f>
        <v>155</v>
      </c>
      <c r="F41" s="121">
        <f>'приложение 6'!L170</f>
        <v>320</v>
      </c>
    </row>
    <row r="42" spans="1:6" s="86" customFormat="1" ht="18">
      <c r="A42" s="180" t="s">
        <v>15</v>
      </c>
      <c r="B42" s="118"/>
      <c r="C42" s="118"/>
      <c r="D42" s="121">
        <f>D20+D26+D28+D32+D36+D38+D30</f>
        <v>8647.706</v>
      </c>
      <c r="E42" s="121">
        <f>E20+E26+E28+E32+E36+E38+E41</f>
        <v>6556.299999999999</v>
      </c>
      <c r="F42" s="121">
        <f>F20+F26+F28+F32+F36+F38+F41</f>
        <v>6812.800000000001</v>
      </c>
    </row>
    <row r="43" spans="1:6" ht="18">
      <c r="A43" s="183"/>
      <c r="B43" s="183"/>
      <c r="C43" s="183"/>
      <c r="D43" s="184"/>
      <c r="E43" s="183"/>
      <c r="F43" s="185" t="s">
        <v>288</v>
      </c>
    </row>
    <row r="44" spans="1:6" ht="18">
      <c r="A44" s="183"/>
      <c r="B44" s="183"/>
      <c r="C44" s="183"/>
      <c r="D44" s="186"/>
      <c r="E44" s="183"/>
      <c r="F44" s="183"/>
    </row>
    <row r="45" spans="1:6" ht="18">
      <c r="A45" s="183"/>
      <c r="B45" s="183"/>
      <c r="C45" s="183"/>
      <c r="D45" s="186"/>
      <c r="E45" s="183"/>
      <c r="F45" s="183"/>
    </row>
    <row r="46" spans="1:6" ht="18">
      <c r="A46" s="183"/>
      <c r="B46" s="183"/>
      <c r="C46" s="183"/>
      <c r="D46" s="186"/>
      <c r="E46" s="183"/>
      <c r="F46" s="183"/>
    </row>
    <row r="47" spans="1:6" ht="18">
      <c r="A47" s="183"/>
      <c r="B47" s="183"/>
      <c r="C47" s="183"/>
      <c r="D47" s="186"/>
      <c r="E47" s="183"/>
      <c r="F47" s="183"/>
    </row>
    <row r="48" spans="1:6" ht="18">
      <c r="A48" s="183"/>
      <c r="B48" s="183"/>
      <c r="C48" s="183"/>
      <c r="D48" s="186"/>
      <c r="E48" s="183"/>
      <c r="F48" s="183"/>
    </row>
  </sheetData>
  <sheetProtection/>
  <mergeCells count="10">
    <mergeCell ref="D2:E2"/>
    <mergeCell ref="A14:F14"/>
    <mergeCell ref="A15:F15"/>
    <mergeCell ref="D17:F17"/>
    <mergeCell ref="A17:A18"/>
    <mergeCell ref="B17:B18"/>
    <mergeCell ref="C17:C18"/>
    <mergeCell ref="C9:F9"/>
    <mergeCell ref="C11:F11"/>
    <mergeCell ref="C12:F12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78"/>
  <sheetViews>
    <sheetView view="pageBreakPreview" zoomScale="90" zoomScaleSheetLayoutView="90" zoomScalePageLayoutView="0" workbookViewId="0" topLeftCell="A5">
      <selection activeCell="H8" sqref="H8"/>
    </sheetView>
  </sheetViews>
  <sheetFormatPr defaultColWidth="9.140625" defaultRowHeight="12.75"/>
  <cols>
    <col min="1" max="1" width="68.57421875" style="97" customWidth="1"/>
    <col min="2" max="2" width="6.421875" style="97" customWidth="1"/>
    <col min="3" max="3" width="5.8515625" style="97" customWidth="1"/>
    <col min="4" max="4" width="5.7109375" style="97" customWidth="1"/>
    <col min="5" max="5" width="6.57421875" style="97" customWidth="1"/>
    <col min="6" max="6" width="4.8515625" style="97" customWidth="1"/>
    <col min="7" max="7" width="4.8515625" style="98" customWidth="1"/>
    <col min="8" max="8" width="11.7109375" style="99" customWidth="1"/>
    <col min="9" max="9" width="7.7109375" style="99" customWidth="1"/>
    <col min="10" max="10" width="14.00390625" style="99" customWidth="1"/>
    <col min="11" max="11" width="12.421875" style="101" customWidth="1"/>
    <col min="12" max="12" width="12.28125" style="101" customWidth="1"/>
    <col min="14" max="14" width="12.140625" style="0" bestFit="1" customWidth="1"/>
  </cols>
  <sheetData>
    <row r="1" spans="9:11" ht="26.25" customHeight="1" hidden="1">
      <c r="I1" s="18" t="s">
        <v>81</v>
      </c>
      <c r="J1" s="100"/>
      <c r="K1" s="100"/>
    </row>
    <row r="2" spans="9:11" ht="18" customHeight="1" hidden="1">
      <c r="I2" s="537" t="s">
        <v>29</v>
      </c>
      <c r="J2" s="537"/>
      <c r="K2" s="537"/>
    </row>
    <row r="3" spans="9:11" ht="23.25" customHeight="1" hidden="1">
      <c r="I3" s="102" t="s">
        <v>200</v>
      </c>
      <c r="J3" s="100"/>
      <c r="K3" s="100"/>
    </row>
    <row r="4" ht="12.75" hidden="1"/>
    <row r="5" spans="8:9" ht="18.75">
      <c r="H5" s="51" t="s">
        <v>81</v>
      </c>
      <c r="I5" s="50"/>
    </row>
    <row r="6" spans="8:9" ht="18.75">
      <c r="H6" s="51" t="s">
        <v>29</v>
      </c>
      <c r="I6" s="50"/>
    </row>
    <row r="7" spans="8:9" ht="18.75">
      <c r="H7" s="51" t="s">
        <v>309</v>
      </c>
      <c r="I7" s="50"/>
    </row>
    <row r="9" spans="7:12" ht="18.75" customHeight="1">
      <c r="G9" s="335"/>
      <c r="H9" s="517" t="s">
        <v>291</v>
      </c>
      <c r="I9" s="517"/>
      <c r="J9" s="517"/>
      <c r="K9" s="517"/>
      <c r="L9" s="335"/>
    </row>
    <row r="10" spans="7:12" ht="18.75" customHeight="1">
      <c r="G10" s="335"/>
      <c r="H10" s="334" t="s">
        <v>234</v>
      </c>
      <c r="I10" s="334"/>
      <c r="J10" s="334"/>
      <c r="K10" s="334"/>
      <c r="L10" s="335"/>
    </row>
    <row r="11" spans="7:12" ht="33.75" customHeight="1">
      <c r="G11" s="335"/>
      <c r="H11" s="518" t="s">
        <v>235</v>
      </c>
      <c r="I11" s="518"/>
      <c r="J11" s="518"/>
      <c r="K11" s="518"/>
      <c r="L11" s="335"/>
    </row>
    <row r="12" spans="7:12" ht="17.25" customHeight="1">
      <c r="G12" s="335"/>
      <c r="H12" s="517" t="s">
        <v>287</v>
      </c>
      <c r="I12" s="517"/>
      <c r="J12" s="517"/>
      <c r="K12" s="517"/>
      <c r="L12" s="335"/>
    </row>
    <row r="13" spans="7:12" ht="12.75">
      <c r="G13" s="335"/>
      <c r="H13" s="335"/>
      <c r="I13" s="335"/>
      <c r="J13" s="335"/>
      <c r="K13" s="335"/>
      <c r="L13" s="335"/>
    </row>
    <row r="14" spans="1:12" s="2" customFormat="1" ht="15.75" customHeight="1">
      <c r="A14" s="103"/>
      <c r="B14" s="104"/>
      <c r="C14" s="105"/>
      <c r="D14" s="40"/>
      <c r="E14" s="40"/>
      <c r="F14" s="40"/>
      <c r="G14" s="106"/>
      <c r="H14" s="37"/>
      <c r="J14" s="37"/>
      <c r="K14" s="103"/>
      <c r="L14" s="103"/>
    </row>
    <row r="15" spans="1:12" s="2" customFormat="1" ht="15.75" customHeight="1">
      <c r="A15" s="103"/>
      <c r="B15" s="104"/>
      <c r="C15" s="105"/>
      <c r="D15" s="40"/>
      <c r="E15" s="40"/>
      <c r="F15" s="40"/>
      <c r="G15" s="106"/>
      <c r="H15" s="37"/>
      <c r="I15" s="37"/>
      <c r="J15" s="37"/>
      <c r="K15" s="103"/>
      <c r="L15" s="103"/>
    </row>
    <row r="16" spans="1:12" ht="32.25" customHeight="1">
      <c r="A16" s="549" t="s">
        <v>233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1"/>
      <c r="L16" s="551"/>
    </row>
    <row r="17" spans="2:10" ht="14.25" customHeight="1">
      <c r="B17" s="107"/>
      <c r="C17" s="107"/>
      <c r="D17" s="107"/>
      <c r="E17" s="108"/>
      <c r="F17" s="108"/>
      <c r="G17" s="108"/>
      <c r="H17" s="109"/>
      <c r="I17" s="110"/>
      <c r="J17" s="111"/>
    </row>
    <row r="18" spans="1:12" s="47" customFormat="1" ht="42.75" customHeight="1">
      <c r="A18" s="538" t="s">
        <v>0</v>
      </c>
      <c r="B18" s="552" t="s">
        <v>25</v>
      </c>
      <c r="C18" s="538" t="s">
        <v>16</v>
      </c>
      <c r="D18" s="538" t="s">
        <v>17</v>
      </c>
      <c r="E18" s="540" t="s">
        <v>18</v>
      </c>
      <c r="F18" s="541"/>
      <c r="G18" s="541"/>
      <c r="H18" s="542"/>
      <c r="I18" s="538" t="s">
        <v>19</v>
      </c>
      <c r="J18" s="532" t="s">
        <v>49</v>
      </c>
      <c r="K18" s="546"/>
      <c r="L18" s="547"/>
    </row>
    <row r="19" spans="1:12" s="47" customFormat="1" ht="39" customHeight="1">
      <c r="A19" s="539"/>
      <c r="B19" s="553"/>
      <c r="C19" s="539"/>
      <c r="D19" s="539"/>
      <c r="E19" s="543"/>
      <c r="F19" s="544"/>
      <c r="G19" s="544"/>
      <c r="H19" s="545"/>
      <c r="I19" s="539"/>
      <c r="J19" s="42" t="s">
        <v>179</v>
      </c>
      <c r="K19" s="112" t="s">
        <v>206</v>
      </c>
      <c r="L19" s="112" t="s">
        <v>230</v>
      </c>
    </row>
    <row r="20" spans="1:12" s="39" customFormat="1" ht="15.75">
      <c r="A20" s="113">
        <v>1</v>
      </c>
      <c r="B20" s="114">
        <v>2</v>
      </c>
      <c r="C20" s="115">
        <v>3</v>
      </c>
      <c r="D20" s="115">
        <v>4</v>
      </c>
      <c r="E20" s="548">
        <v>5</v>
      </c>
      <c r="F20" s="548"/>
      <c r="G20" s="548"/>
      <c r="H20" s="548"/>
      <c r="I20" s="115">
        <v>6</v>
      </c>
      <c r="J20" s="116">
        <v>7</v>
      </c>
      <c r="K20" s="116" t="s">
        <v>95</v>
      </c>
      <c r="L20" s="116" t="s">
        <v>136</v>
      </c>
    </row>
    <row r="21" spans="1:12" s="88" customFormat="1" ht="15.75">
      <c r="A21" s="117" t="s">
        <v>70</v>
      </c>
      <c r="B21" s="118">
        <v>802</v>
      </c>
      <c r="C21" s="119"/>
      <c r="D21" s="119"/>
      <c r="E21" s="114"/>
      <c r="F21" s="114"/>
      <c r="G21" s="120"/>
      <c r="H21" s="114"/>
      <c r="I21" s="119"/>
      <c r="J21" s="121">
        <f>J171</f>
        <v>8647.706</v>
      </c>
      <c r="K21" s="121">
        <f>K171</f>
        <v>6556.299999999999</v>
      </c>
      <c r="L21" s="121">
        <f>L171</f>
        <v>6812.800000000001</v>
      </c>
    </row>
    <row r="22" spans="1:12" s="88" customFormat="1" ht="15.75" customHeight="1">
      <c r="A22" s="117" t="s">
        <v>2</v>
      </c>
      <c r="B22" s="118">
        <v>802</v>
      </c>
      <c r="C22" s="122" t="s">
        <v>138</v>
      </c>
      <c r="D22" s="122" t="s">
        <v>71</v>
      </c>
      <c r="E22" s="123"/>
      <c r="F22" s="123"/>
      <c r="G22" s="124"/>
      <c r="H22" s="123"/>
      <c r="I22" s="119"/>
      <c r="J22" s="121">
        <f>J23+J33+J61+J64+J67</f>
        <v>4734.679999999999</v>
      </c>
      <c r="K22" s="121">
        <f>K23+K33+K61+K64+K67</f>
        <v>4415.4</v>
      </c>
      <c r="L22" s="121">
        <f>L23+L33+L61+L64+L67</f>
        <v>4460.700000000001</v>
      </c>
    </row>
    <row r="23" spans="1:12" s="88" customFormat="1" ht="30.75" customHeight="1">
      <c r="A23" s="125" t="s">
        <v>3</v>
      </c>
      <c r="B23" s="119">
        <v>802</v>
      </c>
      <c r="C23" s="126" t="s">
        <v>138</v>
      </c>
      <c r="D23" s="126" t="s">
        <v>139</v>
      </c>
      <c r="E23" s="123"/>
      <c r="F23" s="123"/>
      <c r="G23" s="124"/>
      <c r="H23" s="123"/>
      <c r="I23" s="119"/>
      <c r="J23" s="127">
        <f aca="true" t="shared" si="0" ref="J23:L25">J24</f>
        <v>780.1</v>
      </c>
      <c r="K23" s="127">
        <f t="shared" si="0"/>
        <v>750.9000000000001</v>
      </c>
      <c r="L23" s="127">
        <f t="shared" si="0"/>
        <v>750.9000000000001</v>
      </c>
    </row>
    <row r="24" spans="1:12" s="82" customFormat="1" ht="21.75" customHeight="1">
      <c r="A24" s="125" t="s">
        <v>96</v>
      </c>
      <c r="B24" s="119">
        <v>802</v>
      </c>
      <c r="C24" s="126" t="s">
        <v>138</v>
      </c>
      <c r="D24" s="126" t="s">
        <v>139</v>
      </c>
      <c r="E24" s="123">
        <v>91</v>
      </c>
      <c r="F24" s="128">
        <v>0</v>
      </c>
      <c r="G24" s="124" t="s">
        <v>71</v>
      </c>
      <c r="H24" s="124" t="s">
        <v>73</v>
      </c>
      <c r="I24" s="119"/>
      <c r="J24" s="127">
        <f>J25+J30</f>
        <v>780.1</v>
      </c>
      <c r="K24" s="127">
        <f>K25+K30</f>
        <v>750.9000000000001</v>
      </c>
      <c r="L24" s="127">
        <f>L25+L30</f>
        <v>750.9000000000001</v>
      </c>
    </row>
    <row r="25" spans="1:12" s="82" customFormat="1" ht="16.5" customHeight="1">
      <c r="A25" s="125" t="s">
        <v>140</v>
      </c>
      <c r="B25" s="119">
        <v>802</v>
      </c>
      <c r="C25" s="126" t="s">
        <v>138</v>
      </c>
      <c r="D25" s="126" t="s">
        <v>139</v>
      </c>
      <c r="E25" s="123">
        <v>91</v>
      </c>
      <c r="F25" s="128">
        <v>0</v>
      </c>
      <c r="G25" s="124" t="s">
        <v>71</v>
      </c>
      <c r="H25" s="124" t="s">
        <v>72</v>
      </c>
      <c r="I25" s="119"/>
      <c r="J25" s="127">
        <f>J27+J28</f>
        <v>600.7</v>
      </c>
      <c r="K25" s="127">
        <f t="shared" si="0"/>
        <v>600.7</v>
      </c>
      <c r="L25" s="127">
        <f t="shared" si="0"/>
        <v>600.7</v>
      </c>
    </row>
    <row r="26" spans="1:12" s="82" customFormat="1" ht="38.25" customHeight="1">
      <c r="A26" s="125" t="s">
        <v>140</v>
      </c>
      <c r="B26" s="119">
        <v>802</v>
      </c>
      <c r="C26" s="126" t="s">
        <v>138</v>
      </c>
      <c r="D26" s="126" t="s">
        <v>139</v>
      </c>
      <c r="E26" s="123">
        <v>91</v>
      </c>
      <c r="F26" s="128">
        <v>0</v>
      </c>
      <c r="G26" s="124" t="s">
        <v>71</v>
      </c>
      <c r="H26" s="124" t="s">
        <v>72</v>
      </c>
      <c r="I26" s="119">
        <v>120</v>
      </c>
      <c r="J26" s="127">
        <f>J27+J28</f>
        <v>600.7</v>
      </c>
      <c r="K26" s="127">
        <f>K27+K28</f>
        <v>600.7</v>
      </c>
      <c r="L26" s="127">
        <f>L27+L28</f>
        <v>600.7</v>
      </c>
    </row>
    <row r="27" spans="1:12" s="343" customFormat="1" ht="21" customHeight="1" hidden="1">
      <c r="A27" s="336" t="s">
        <v>207</v>
      </c>
      <c r="B27" s="337">
        <v>802</v>
      </c>
      <c r="C27" s="338" t="s">
        <v>138</v>
      </c>
      <c r="D27" s="338" t="s">
        <v>139</v>
      </c>
      <c r="E27" s="339">
        <v>91</v>
      </c>
      <c r="F27" s="340">
        <v>0</v>
      </c>
      <c r="G27" s="341" t="s">
        <v>71</v>
      </c>
      <c r="H27" s="341" t="s">
        <v>72</v>
      </c>
      <c r="I27" s="337">
        <v>121</v>
      </c>
      <c r="J27" s="342">
        <v>461.3</v>
      </c>
      <c r="K27" s="342">
        <f>576.7-K31</f>
        <v>461.30000000000007</v>
      </c>
      <c r="L27" s="342">
        <f>576.7-L31</f>
        <v>461.30000000000007</v>
      </c>
    </row>
    <row r="28" spans="1:12" s="343" customFormat="1" ht="51" customHeight="1" hidden="1">
      <c r="A28" s="336" t="s">
        <v>239</v>
      </c>
      <c r="B28" s="337">
        <v>802</v>
      </c>
      <c r="C28" s="338" t="s">
        <v>138</v>
      </c>
      <c r="D28" s="338" t="s">
        <v>139</v>
      </c>
      <c r="E28" s="339">
        <v>91</v>
      </c>
      <c r="F28" s="340">
        <v>0</v>
      </c>
      <c r="G28" s="341" t="s">
        <v>71</v>
      </c>
      <c r="H28" s="341" t="s">
        <v>72</v>
      </c>
      <c r="I28" s="337">
        <v>129</v>
      </c>
      <c r="J28" s="342">
        <v>139.4</v>
      </c>
      <c r="K28" s="342">
        <f>174.2-K32</f>
        <v>139.39999999999998</v>
      </c>
      <c r="L28" s="342">
        <f>174.2-L32</f>
        <v>139.39999999999998</v>
      </c>
    </row>
    <row r="29" spans="1:12" s="39" customFormat="1" ht="51" customHeight="1">
      <c r="A29" s="221" t="s">
        <v>246</v>
      </c>
      <c r="B29" s="222">
        <v>802</v>
      </c>
      <c r="C29" s="223" t="s">
        <v>138</v>
      </c>
      <c r="D29" s="223" t="s">
        <v>139</v>
      </c>
      <c r="E29" s="224">
        <v>91</v>
      </c>
      <c r="F29" s="351">
        <v>0</v>
      </c>
      <c r="G29" s="225" t="s">
        <v>71</v>
      </c>
      <c r="H29" s="225" t="s">
        <v>247</v>
      </c>
      <c r="I29" s="222"/>
      <c r="J29" s="215">
        <f>J30</f>
        <v>179.4</v>
      </c>
      <c r="K29" s="215">
        <f>K30</f>
        <v>150.2</v>
      </c>
      <c r="L29" s="215">
        <f>L30</f>
        <v>150.2</v>
      </c>
    </row>
    <row r="30" spans="1:12" s="39" customFormat="1" ht="51" customHeight="1">
      <c r="A30" s="221" t="s">
        <v>248</v>
      </c>
      <c r="B30" s="222">
        <v>802</v>
      </c>
      <c r="C30" s="223" t="s">
        <v>138</v>
      </c>
      <c r="D30" s="223" t="s">
        <v>139</v>
      </c>
      <c r="E30" s="224">
        <v>91</v>
      </c>
      <c r="F30" s="351">
        <v>0</v>
      </c>
      <c r="G30" s="225" t="s">
        <v>71</v>
      </c>
      <c r="H30" s="225" t="s">
        <v>247</v>
      </c>
      <c r="I30" s="222">
        <v>120</v>
      </c>
      <c r="J30" s="215">
        <f>J31+J32</f>
        <v>179.4</v>
      </c>
      <c r="K30" s="215">
        <f>K31+K32</f>
        <v>150.2</v>
      </c>
      <c r="L30" s="215">
        <f>L31+L32</f>
        <v>150.2</v>
      </c>
    </row>
    <row r="31" spans="1:12" s="39" customFormat="1" ht="51" customHeight="1" hidden="1">
      <c r="A31" s="354" t="s">
        <v>207</v>
      </c>
      <c r="B31" s="355">
        <v>802</v>
      </c>
      <c r="C31" s="356" t="s">
        <v>138</v>
      </c>
      <c r="D31" s="356" t="s">
        <v>139</v>
      </c>
      <c r="E31" s="339">
        <v>91</v>
      </c>
      <c r="F31" s="340">
        <v>0</v>
      </c>
      <c r="G31" s="341" t="s">
        <v>71</v>
      </c>
      <c r="H31" s="341" t="s">
        <v>247</v>
      </c>
      <c r="I31" s="355">
        <v>121</v>
      </c>
      <c r="J31" s="342">
        <v>137.5</v>
      </c>
      <c r="K31" s="342">
        <v>115.4</v>
      </c>
      <c r="L31" s="342">
        <v>115.4</v>
      </c>
    </row>
    <row r="32" spans="1:12" s="39" customFormat="1" ht="51" customHeight="1" hidden="1">
      <c r="A32" s="354" t="s">
        <v>249</v>
      </c>
      <c r="B32" s="355">
        <v>802</v>
      </c>
      <c r="C32" s="356" t="s">
        <v>138</v>
      </c>
      <c r="D32" s="356" t="s">
        <v>139</v>
      </c>
      <c r="E32" s="339">
        <v>91</v>
      </c>
      <c r="F32" s="340">
        <v>0</v>
      </c>
      <c r="G32" s="341" t="s">
        <v>71</v>
      </c>
      <c r="H32" s="341" t="s">
        <v>247</v>
      </c>
      <c r="I32" s="355">
        <v>129</v>
      </c>
      <c r="J32" s="342">
        <v>41.9</v>
      </c>
      <c r="K32" s="342">
        <v>34.8</v>
      </c>
      <c r="L32" s="342">
        <v>34.8</v>
      </c>
    </row>
    <row r="33" spans="1:12" s="88" customFormat="1" ht="47.25">
      <c r="A33" s="125" t="s">
        <v>12</v>
      </c>
      <c r="B33" s="119">
        <v>802</v>
      </c>
      <c r="C33" s="126" t="s">
        <v>138</v>
      </c>
      <c r="D33" s="126" t="s">
        <v>141</v>
      </c>
      <c r="E33" s="123"/>
      <c r="F33" s="123"/>
      <c r="G33" s="124"/>
      <c r="H33" s="123"/>
      <c r="I33" s="119"/>
      <c r="J33" s="127">
        <f>J34</f>
        <v>3361.3799999999997</v>
      </c>
      <c r="K33" s="127">
        <f>K34</f>
        <v>3517.5</v>
      </c>
      <c r="L33" s="127">
        <f>L34</f>
        <v>3542.8</v>
      </c>
    </row>
    <row r="34" spans="1:12" s="82" customFormat="1" ht="17.25" customHeight="1">
      <c r="A34" s="125" t="s">
        <v>96</v>
      </c>
      <c r="B34" s="119">
        <v>802</v>
      </c>
      <c r="C34" s="126" t="s">
        <v>138</v>
      </c>
      <c r="D34" s="126" t="s">
        <v>141</v>
      </c>
      <c r="E34" s="123">
        <v>91</v>
      </c>
      <c r="F34" s="124">
        <v>0</v>
      </c>
      <c r="G34" s="124" t="s">
        <v>71</v>
      </c>
      <c r="H34" s="124" t="s">
        <v>73</v>
      </c>
      <c r="I34" s="119"/>
      <c r="J34" s="127">
        <f>J35+J49+J53</f>
        <v>3361.3799999999997</v>
      </c>
      <c r="K34" s="127">
        <f>K35+K49+K53</f>
        <v>3517.5</v>
      </c>
      <c r="L34" s="127">
        <f>L35+L49+L53</f>
        <v>3542.8</v>
      </c>
    </row>
    <row r="35" spans="1:12" s="83" customFormat="1" ht="15.75" customHeight="1">
      <c r="A35" s="125" t="s">
        <v>97</v>
      </c>
      <c r="B35" s="119">
        <v>802</v>
      </c>
      <c r="C35" s="126" t="s">
        <v>138</v>
      </c>
      <c r="D35" s="126" t="s">
        <v>141</v>
      </c>
      <c r="E35" s="124" t="s">
        <v>20</v>
      </c>
      <c r="F35" s="124" t="s">
        <v>30</v>
      </c>
      <c r="G35" s="124" t="s">
        <v>71</v>
      </c>
      <c r="H35" s="124" t="s">
        <v>74</v>
      </c>
      <c r="I35" s="119"/>
      <c r="J35" s="127">
        <f>J36+J41+J45</f>
        <v>2657.2799999999997</v>
      </c>
      <c r="K35" s="127">
        <f>K36+K41+K45</f>
        <v>3203.7799999999997</v>
      </c>
      <c r="L35" s="127">
        <f>L36+L41+L45</f>
        <v>3229.08</v>
      </c>
    </row>
    <row r="36" spans="1:16" s="83" customFormat="1" ht="35.25" customHeight="1">
      <c r="A36" s="125" t="s">
        <v>140</v>
      </c>
      <c r="B36" s="119">
        <v>802</v>
      </c>
      <c r="C36" s="126" t="s">
        <v>138</v>
      </c>
      <c r="D36" s="126" t="s">
        <v>141</v>
      </c>
      <c r="E36" s="123">
        <v>91</v>
      </c>
      <c r="F36" s="128">
        <v>0</v>
      </c>
      <c r="G36" s="124" t="s">
        <v>71</v>
      </c>
      <c r="H36" s="124" t="s">
        <v>74</v>
      </c>
      <c r="I36" s="119">
        <v>120</v>
      </c>
      <c r="J36" s="127">
        <f>J37+J38+J39+J40</f>
        <v>1823.3799999999999</v>
      </c>
      <c r="K36" s="127">
        <f>K37+K38+K39+K40</f>
        <v>2244.58</v>
      </c>
      <c r="L36" s="127">
        <f>L37+L38+L39+L40</f>
        <v>2244.58</v>
      </c>
      <c r="N36" s="89"/>
      <c r="O36" s="89"/>
      <c r="P36" s="89"/>
    </row>
    <row r="37" spans="1:12" s="344" customFormat="1" ht="19.5" customHeight="1" hidden="1">
      <c r="A37" s="336" t="s">
        <v>238</v>
      </c>
      <c r="B37" s="337">
        <v>802</v>
      </c>
      <c r="C37" s="338" t="s">
        <v>138</v>
      </c>
      <c r="D37" s="338" t="s">
        <v>141</v>
      </c>
      <c r="E37" s="339" t="s">
        <v>20</v>
      </c>
      <c r="F37" s="339" t="s">
        <v>30</v>
      </c>
      <c r="G37" s="341" t="s">
        <v>71</v>
      </c>
      <c r="H37" s="341" t="s">
        <v>74</v>
      </c>
      <c r="I37" s="337">
        <v>121</v>
      </c>
      <c r="J37" s="342">
        <f>632.4-27.3</f>
        <v>605.1</v>
      </c>
      <c r="K37" s="342">
        <f>1964.9-768.9-240.1</f>
        <v>955.9</v>
      </c>
      <c r="L37" s="342">
        <f>1964.9-768.9-240.1</f>
        <v>955.9</v>
      </c>
    </row>
    <row r="38" spans="1:12" s="344" customFormat="1" ht="48" customHeight="1" hidden="1">
      <c r="A38" s="336" t="s">
        <v>240</v>
      </c>
      <c r="B38" s="337">
        <v>802</v>
      </c>
      <c r="C38" s="338" t="s">
        <v>138</v>
      </c>
      <c r="D38" s="338" t="s">
        <v>141</v>
      </c>
      <c r="E38" s="339" t="s">
        <v>20</v>
      </c>
      <c r="F38" s="339" t="s">
        <v>30</v>
      </c>
      <c r="G38" s="341" t="s">
        <v>71</v>
      </c>
      <c r="H38" s="341" t="s">
        <v>74</v>
      </c>
      <c r="I38" s="337">
        <v>129</v>
      </c>
      <c r="J38" s="342">
        <f>593.4-232.2-73.62-97.7+27.3</f>
        <v>217.18</v>
      </c>
      <c r="K38" s="342">
        <f>593.4-232.2-73.62</f>
        <v>287.58</v>
      </c>
      <c r="L38" s="342">
        <f>593.4-232.2-73.62</f>
        <v>287.58</v>
      </c>
    </row>
    <row r="39" spans="1:12" s="344" customFormat="1" ht="48" customHeight="1" hidden="1">
      <c r="A39" s="336" t="s">
        <v>241</v>
      </c>
      <c r="B39" s="337">
        <v>802</v>
      </c>
      <c r="C39" s="338" t="s">
        <v>138</v>
      </c>
      <c r="D39" s="338" t="s">
        <v>141</v>
      </c>
      <c r="E39" s="339" t="s">
        <v>20</v>
      </c>
      <c r="F39" s="339" t="s">
        <v>30</v>
      </c>
      <c r="G39" s="341" t="s">
        <v>71</v>
      </c>
      <c r="H39" s="341" t="s">
        <v>74</v>
      </c>
      <c r="I39" s="337">
        <v>121</v>
      </c>
      <c r="J39" s="342">
        <v>768.9</v>
      </c>
      <c r="K39" s="342">
        <v>768.9</v>
      </c>
      <c r="L39" s="342">
        <v>768.9</v>
      </c>
    </row>
    <row r="40" spans="1:12" s="344" customFormat="1" ht="48" customHeight="1" hidden="1">
      <c r="A40" s="336" t="s">
        <v>242</v>
      </c>
      <c r="B40" s="337">
        <v>802</v>
      </c>
      <c r="C40" s="338" t="s">
        <v>138</v>
      </c>
      <c r="D40" s="338" t="s">
        <v>141</v>
      </c>
      <c r="E40" s="339" t="s">
        <v>20</v>
      </c>
      <c r="F40" s="339" t="s">
        <v>30</v>
      </c>
      <c r="G40" s="341" t="s">
        <v>71</v>
      </c>
      <c r="H40" s="341" t="s">
        <v>74</v>
      </c>
      <c r="I40" s="337">
        <v>129</v>
      </c>
      <c r="J40" s="342">
        <v>232.2</v>
      </c>
      <c r="K40" s="342">
        <v>232.2</v>
      </c>
      <c r="L40" s="342">
        <v>232.2</v>
      </c>
    </row>
    <row r="41" spans="1:12" s="83" customFormat="1" ht="39" customHeight="1">
      <c r="A41" s="125" t="s">
        <v>98</v>
      </c>
      <c r="B41" s="114">
        <v>802</v>
      </c>
      <c r="C41" s="123">
        <v>1</v>
      </c>
      <c r="D41" s="123">
        <v>4</v>
      </c>
      <c r="E41" s="123">
        <v>91</v>
      </c>
      <c r="F41" s="129">
        <v>0</v>
      </c>
      <c r="G41" s="124" t="s">
        <v>71</v>
      </c>
      <c r="H41" s="124" t="s">
        <v>74</v>
      </c>
      <c r="I41" s="130">
        <v>240</v>
      </c>
      <c r="J41" s="127">
        <f>J42+J43+J44</f>
        <v>768.1999999999999</v>
      </c>
      <c r="K41" s="127">
        <f>K42+K43</f>
        <v>844.2</v>
      </c>
      <c r="L41" s="127">
        <f>L42+L43</f>
        <v>859.5</v>
      </c>
    </row>
    <row r="42" spans="1:12" s="368" customFormat="1" ht="33" customHeight="1" hidden="1">
      <c r="A42" s="358" t="s">
        <v>142</v>
      </c>
      <c r="B42" s="365">
        <v>802</v>
      </c>
      <c r="C42" s="366" t="s">
        <v>138</v>
      </c>
      <c r="D42" s="366" t="s">
        <v>141</v>
      </c>
      <c r="E42" s="360">
        <v>91</v>
      </c>
      <c r="F42" s="367">
        <v>0</v>
      </c>
      <c r="G42" s="361" t="s">
        <v>71</v>
      </c>
      <c r="H42" s="361" t="s">
        <v>74</v>
      </c>
      <c r="I42" s="365">
        <v>242</v>
      </c>
      <c r="J42" s="363">
        <v>192.9</v>
      </c>
      <c r="K42" s="363">
        <v>243</v>
      </c>
      <c r="L42" s="363">
        <v>243</v>
      </c>
    </row>
    <row r="43" spans="1:12" s="368" customFormat="1" ht="35.25" customHeight="1" hidden="1">
      <c r="A43" s="358" t="s">
        <v>79</v>
      </c>
      <c r="B43" s="365">
        <v>802</v>
      </c>
      <c r="C43" s="366" t="s">
        <v>138</v>
      </c>
      <c r="D43" s="366" t="s">
        <v>141</v>
      </c>
      <c r="E43" s="360" t="s">
        <v>20</v>
      </c>
      <c r="F43" s="360" t="s">
        <v>30</v>
      </c>
      <c r="G43" s="361" t="s">
        <v>71</v>
      </c>
      <c r="H43" s="361" t="s">
        <v>74</v>
      </c>
      <c r="I43" s="365">
        <v>244</v>
      </c>
      <c r="J43" s="363">
        <v>422.4</v>
      </c>
      <c r="K43" s="363">
        <f>610-8.8</f>
        <v>601.2</v>
      </c>
      <c r="L43" s="363">
        <f>632.4-15.9</f>
        <v>616.5</v>
      </c>
    </row>
    <row r="44" spans="1:12" s="368" customFormat="1" ht="35.25" customHeight="1" hidden="1">
      <c r="A44" s="358"/>
      <c r="B44" s="365"/>
      <c r="C44" s="366"/>
      <c r="D44" s="366"/>
      <c r="E44" s="360"/>
      <c r="F44" s="360"/>
      <c r="G44" s="361"/>
      <c r="H44" s="361"/>
      <c r="I44" s="365">
        <v>247</v>
      </c>
      <c r="J44" s="363">
        <v>152.9</v>
      </c>
      <c r="K44" s="363">
        <v>0</v>
      </c>
      <c r="L44" s="363">
        <v>0</v>
      </c>
    </row>
    <row r="45" spans="1:12" s="83" customFormat="1" ht="20.25" customHeight="1">
      <c r="A45" s="125" t="s">
        <v>99</v>
      </c>
      <c r="B45" s="114">
        <v>802</v>
      </c>
      <c r="C45" s="123">
        <v>1</v>
      </c>
      <c r="D45" s="123">
        <v>4</v>
      </c>
      <c r="E45" s="123">
        <v>91</v>
      </c>
      <c r="F45" s="123" t="s">
        <v>30</v>
      </c>
      <c r="G45" s="124" t="s">
        <v>71</v>
      </c>
      <c r="H45" s="124" t="s">
        <v>74</v>
      </c>
      <c r="I45" s="130">
        <v>850</v>
      </c>
      <c r="J45" s="127">
        <f>J46+J47+J48</f>
        <v>65.7</v>
      </c>
      <c r="K45" s="127">
        <f>K46+K47+K48</f>
        <v>115</v>
      </c>
      <c r="L45" s="127">
        <f>L46+L47+L48</f>
        <v>125</v>
      </c>
    </row>
    <row r="46" spans="1:12" s="368" customFormat="1" ht="16.5" customHeight="1" hidden="1">
      <c r="A46" s="358" t="s">
        <v>58</v>
      </c>
      <c r="B46" s="365">
        <v>802</v>
      </c>
      <c r="C46" s="366" t="s">
        <v>138</v>
      </c>
      <c r="D46" s="366" t="s">
        <v>141</v>
      </c>
      <c r="E46" s="360" t="s">
        <v>20</v>
      </c>
      <c r="F46" s="360" t="s">
        <v>30</v>
      </c>
      <c r="G46" s="361" t="s">
        <v>71</v>
      </c>
      <c r="H46" s="361" t="s">
        <v>74</v>
      </c>
      <c r="I46" s="365">
        <v>851</v>
      </c>
      <c r="J46" s="363">
        <v>31.4</v>
      </c>
      <c r="K46" s="363">
        <v>60</v>
      </c>
      <c r="L46" s="363">
        <v>65</v>
      </c>
    </row>
    <row r="47" spans="1:12" s="368" customFormat="1" ht="18.75" customHeight="1" hidden="1">
      <c r="A47" s="358" t="s">
        <v>56</v>
      </c>
      <c r="B47" s="365">
        <v>802</v>
      </c>
      <c r="C47" s="366" t="s">
        <v>138</v>
      </c>
      <c r="D47" s="366" t="s">
        <v>141</v>
      </c>
      <c r="E47" s="361" t="s">
        <v>20</v>
      </c>
      <c r="F47" s="361" t="s">
        <v>30</v>
      </c>
      <c r="G47" s="361" t="s">
        <v>71</v>
      </c>
      <c r="H47" s="361" t="s">
        <v>74</v>
      </c>
      <c r="I47" s="365">
        <v>852</v>
      </c>
      <c r="J47" s="363">
        <v>24.4</v>
      </c>
      <c r="K47" s="363">
        <v>30</v>
      </c>
      <c r="L47" s="363">
        <v>35</v>
      </c>
    </row>
    <row r="48" spans="1:12" s="368" customFormat="1" ht="15" customHeight="1" hidden="1">
      <c r="A48" s="358" t="s">
        <v>59</v>
      </c>
      <c r="B48" s="365">
        <v>802</v>
      </c>
      <c r="C48" s="366" t="s">
        <v>138</v>
      </c>
      <c r="D48" s="366" t="s">
        <v>141</v>
      </c>
      <c r="E48" s="361" t="s">
        <v>20</v>
      </c>
      <c r="F48" s="361" t="s">
        <v>30</v>
      </c>
      <c r="G48" s="361" t="s">
        <v>71</v>
      </c>
      <c r="H48" s="361" t="s">
        <v>74</v>
      </c>
      <c r="I48" s="365">
        <v>853</v>
      </c>
      <c r="J48" s="363">
        <v>9.9</v>
      </c>
      <c r="K48" s="363">
        <v>25</v>
      </c>
      <c r="L48" s="363">
        <v>25</v>
      </c>
    </row>
    <row r="49" spans="1:12" s="352" customFormat="1" ht="53.25" customHeight="1">
      <c r="A49" s="221" t="s">
        <v>246</v>
      </c>
      <c r="B49" s="222">
        <v>802</v>
      </c>
      <c r="C49" s="223" t="s">
        <v>138</v>
      </c>
      <c r="D49" s="223" t="s">
        <v>141</v>
      </c>
      <c r="E49" s="224">
        <v>91</v>
      </c>
      <c r="F49" s="351">
        <v>0</v>
      </c>
      <c r="G49" s="225" t="s">
        <v>71</v>
      </c>
      <c r="H49" s="225" t="s">
        <v>247</v>
      </c>
      <c r="I49" s="222"/>
      <c r="J49" s="215">
        <f>J50</f>
        <v>411.40000000000003</v>
      </c>
      <c r="K49" s="215">
        <f>K50</f>
        <v>313.72</v>
      </c>
      <c r="L49" s="215">
        <f>L50</f>
        <v>313.72</v>
      </c>
    </row>
    <row r="50" spans="1:12" s="352" customFormat="1" ht="42" customHeight="1">
      <c r="A50" s="221" t="s">
        <v>248</v>
      </c>
      <c r="B50" s="222">
        <v>802</v>
      </c>
      <c r="C50" s="223" t="s">
        <v>138</v>
      </c>
      <c r="D50" s="223" t="s">
        <v>141</v>
      </c>
      <c r="E50" s="224">
        <v>91</v>
      </c>
      <c r="F50" s="351">
        <v>0</v>
      </c>
      <c r="G50" s="225" t="s">
        <v>71</v>
      </c>
      <c r="H50" s="225" t="s">
        <v>247</v>
      </c>
      <c r="I50" s="222">
        <v>120</v>
      </c>
      <c r="J50" s="215">
        <f>J51+J52</f>
        <v>411.40000000000003</v>
      </c>
      <c r="K50" s="215">
        <f>K51+K52</f>
        <v>313.72</v>
      </c>
      <c r="L50" s="215">
        <f>L51+L52</f>
        <v>313.72</v>
      </c>
    </row>
    <row r="51" spans="1:12" s="352" customFormat="1" ht="33.75" customHeight="1" hidden="1">
      <c r="A51" s="354" t="s">
        <v>207</v>
      </c>
      <c r="B51" s="355">
        <v>802</v>
      </c>
      <c r="C51" s="356" t="s">
        <v>138</v>
      </c>
      <c r="D51" s="356" t="s">
        <v>141</v>
      </c>
      <c r="E51" s="339">
        <v>91</v>
      </c>
      <c r="F51" s="340">
        <v>0</v>
      </c>
      <c r="G51" s="341" t="s">
        <v>71</v>
      </c>
      <c r="H51" s="341" t="s">
        <v>247</v>
      </c>
      <c r="I51" s="355">
        <v>121</v>
      </c>
      <c r="J51" s="342">
        <v>314.1</v>
      </c>
      <c r="K51" s="342">
        <v>240.1</v>
      </c>
      <c r="L51" s="342">
        <v>240.1</v>
      </c>
    </row>
    <row r="52" spans="1:12" s="352" customFormat="1" ht="55.5" customHeight="1" hidden="1">
      <c r="A52" s="354" t="s">
        <v>249</v>
      </c>
      <c r="B52" s="355">
        <v>802</v>
      </c>
      <c r="C52" s="356" t="s">
        <v>138</v>
      </c>
      <c r="D52" s="356" t="s">
        <v>141</v>
      </c>
      <c r="E52" s="339">
        <v>91</v>
      </c>
      <c r="F52" s="340">
        <v>0</v>
      </c>
      <c r="G52" s="341" t="s">
        <v>71</v>
      </c>
      <c r="H52" s="341" t="s">
        <v>247</v>
      </c>
      <c r="I52" s="355">
        <v>129</v>
      </c>
      <c r="J52" s="342">
        <v>97.3</v>
      </c>
      <c r="K52" s="342">
        <v>73.62</v>
      </c>
      <c r="L52" s="342">
        <v>73.62</v>
      </c>
    </row>
    <row r="53" spans="1:12" s="84" customFormat="1" ht="80.25" customHeight="1">
      <c r="A53" s="125" t="s">
        <v>144</v>
      </c>
      <c r="B53" s="119">
        <v>802</v>
      </c>
      <c r="C53" s="126" t="s">
        <v>138</v>
      </c>
      <c r="D53" s="126" t="s">
        <v>141</v>
      </c>
      <c r="E53" s="123">
        <v>91</v>
      </c>
      <c r="F53" s="124">
        <v>0</v>
      </c>
      <c r="G53" s="124" t="s">
        <v>71</v>
      </c>
      <c r="H53" s="124" t="s">
        <v>100</v>
      </c>
      <c r="I53" s="119"/>
      <c r="J53" s="127">
        <f>J55+J59+J57</f>
        <v>292.7</v>
      </c>
      <c r="K53" s="127">
        <f>K55+K59+K57</f>
        <v>0</v>
      </c>
      <c r="L53" s="127">
        <f>L55+L59+L57</f>
        <v>0</v>
      </c>
    </row>
    <row r="54" spans="1:12" s="84" customFormat="1" ht="37.5" customHeight="1">
      <c r="A54" s="125" t="s">
        <v>101</v>
      </c>
      <c r="B54" s="114">
        <v>802</v>
      </c>
      <c r="C54" s="123">
        <v>1</v>
      </c>
      <c r="D54" s="123">
        <v>4</v>
      </c>
      <c r="E54" s="123">
        <v>91</v>
      </c>
      <c r="F54" s="124" t="s">
        <v>30</v>
      </c>
      <c r="G54" s="124" t="s">
        <v>71</v>
      </c>
      <c r="H54" s="124" t="s">
        <v>102</v>
      </c>
      <c r="I54" s="130"/>
      <c r="J54" s="127">
        <f>J55</f>
        <v>97.6</v>
      </c>
      <c r="K54" s="127">
        <f>K55</f>
        <v>0</v>
      </c>
      <c r="L54" s="127">
        <f>L55</f>
        <v>0</v>
      </c>
    </row>
    <row r="55" spans="1:12" s="187" customFormat="1" ht="15.75">
      <c r="A55" s="125" t="s">
        <v>22</v>
      </c>
      <c r="B55" s="114">
        <v>802</v>
      </c>
      <c r="C55" s="123">
        <v>1</v>
      </c>
      <c r="D55" s="123">
        <v>4</v>
      </c>
      <c r="E55" s="123">
        <v>91</v>
      </c>
      <c r="F55" s="124" t="s">
        <v>30</v>
      </c>
      <c r="G55" s="124" t="s">
        <v>71</v>
      </c>
      <c r="H55" s="124" t="s">
        <v>102</v>
      </c>
      <c r="I55" s="130">
        <v>540</v>
      </c>
      <c r="J55" s="127">
        <v>97.6</v>
      </c>
      <c r="K55" s="127">
        <v>0</v>
      </c>
      <c r="L55" s="127">
        <v>0</v>
      </c>
    </row>
    <row r="56" spans="1:12" s="84" customFormat="1" ht="99.75" customHeight="1">
      <c r="A56" s="143" t="s">
        <v>187</v>
      </c>
      <c r="B56" s="114">
        <v>802</v>
      </c>
      <c r="C56" s="123">
        <v>1</v>
      </c>
      <c r="D56" s="123">
        <v>4</v>
      </c>
      <c r="E56" s="124" t="s">
        <v>20</v>
      </c>
      <c r="F56" s="124" t="s">
        <v>30</v>
      </c>
      <c r="G56" s="124" t="s">
        <v>71</v>
      </c>
      <c r="H56" s="124" t="s">
        <v>105</v>
      </c>
      <c r="I56" s="130"/>
      <c r="J56" s="127">
        <f>J57</f>
        <v>60.4</v>
      </c>
      <c r="K56" s="127">
        <f>K57</f>
        <v>0</v>
      </c>
      <c r="L56" s="127">
        <f>L57</f>
        <v>0</v>
      </c>
    </row>
    <row r="57" spans="1:12" s="187" customFormat="1" ht="15.75">
      <c r="A57" s="125" t="s">
        <v>22</v>
      </c>
      <c r="B57" s="114">
        <v>802</v>
      </c>
      <c r="C57" s="123">
        <v>1</v>
      </c>
      <c r="D57" s="123">
        <v>4</v>
      </c>
      <c r="E57" s="124" t="s">
        <v>20</v>
      </c>
      <c r="F57" s="124" t="s">
        <v>30</v>
      </c>
      <c r="G57" s="124" t="s">
        <v>71</v>
      </c>
      <c r="H57" s="124" t="s">
        <v>105</v>
      </c>
      <c r="I57" s="130">
        <v>540</v>
      </c>
      <c r="J57" s="127">
        <v>60.4</v>
      </c>
      <c r="K57" s="127">
        <v>0</v>
      </c>
      <c r="L57" s="127">
        <v>0</v>
      </c>
    </row>
    <row r="58" spans="1:12" s="84" customFormat="1" ht="63" customHeight="1">
      <c r="A58" s="125" t="s">
        <v>103</v>
      </c>
      <c r="B58" s="114">
        <v>802</v>
      </c>
      <c r="C58" s="123">
        <v>1</v>
      </c>
      <c r="D58" s="123">
        <v>4</v>
      </c>
      <c r="E58" s="124" t="s">
        <v>20</v>
      </c>
      <c r="F58" s="124" t="s">
        <v>30</v>
      </c>
      <c r="G58" s="124" t="s">
        <v>71</v>
      </c>
      <c r="H58" s="124" t="s">
        <v>104</v>
      </c>
      <c r="I58" s="130"/>
      <c r="J58" s="127">
        <f>J59</f>
        <v>134.7</v>
      </c>
      <c r="K58" s="127">
        <f>K59</f>
        <v>0</v>
      </c>
      <c r="L58" s="127">
        <f>L59</f>
        <v>0</v>
      </c>
    </row>
    <row r="59" spans="1:12" s="187" customFormat="1" ht="15.75">
      <c r="A59" s="125" t="s">
        <v>22</v>
      </c>
      <c r="B59" s="114">
        <v>802</v>
      </c>
      <c r="C59" s="123">
        <v>1</v>
      </c>
      <c r="D59" s="123">
        <v>4</v>
      </c>
      <c r="E59" s="124" t="s">
        <v>20</v>
      </c>
      <c r="F59" s="124" t="s">
        <v>30</v>
      </c>
      <c r="G59" s="124" t="s">
        <v>71</v>
      </c>
      <c r="H59" s="124" t="s">
        <v>104</v>
      </c>
      <c r="I59" s="130">
        <v>540</v>
      </c>
      <c r="J59" s="127">
        <v>134.7</v>
      </c>
      <c r="K59" s="127">
        <v>0</v>
      </c>
      <c r="L59" s="127">
        <v>0</v>
      </c>
    </row>
    <row r="60" spans="1:12" s="90" customFormat="1" ht="33" customHeight="1">
      <c r="A60" s="125" t="s">
        <v>145</v>
      </c>
      <c r="B60" s="119">
        <v>802</v>
      </c>
      <c r="C60" s="126" t="s">
        <v>138</v>
      </c>
      <c r="D60" s="126" t="s">
        <v>146</v>
      </c>
      <c r="E60" s="124"/>
      <c r="F60" s="124"/>
      <c r="G60" s="124"/>
      <c r="H60" s="124"/>
      <c r="I60" s="119"/>
      <c r="J60" s="127">
        <f>J61</f>
        <v>35.3</v>
      </c>
      <c r="K60" s="127">
        <f aca="true" t="shared" si="1" ref="K60:L62">K61</f>
        <v>0</v>
      </c>
      <c r="L60" s="127">
        <f t="shared" si="1"/>
        <v>0</v>
      </c>
    </row>
    <row r="61" spans="1:12" s="84" customFormat="1" ht="100.5" customHeight="1">
      <c r="A61" s="125" t="s">
        <v>144</v>
      </c>
      <c r="B61" s="119">
        <v>802</v>
      </c>
      <c r="C61" s="126" t="s">
        <v>138</v>
      </c>
      <c r="D61" s="126" t="s">
        <v>146</v>
      </c>
      <c r="E61" s="124" t="s">
        <v>20</v>
      </c>
      <c r="F61" s="124" t="s">
        <v>30</v>
      </c>
      <c r="G61" s="124" t="s">
        <v>71</v>
      </c>
      <c r="H61" s="124" t="s">
        <v>107</v>
      </c>
      <c r="I61" s="119"/>
      <c r="J61" s="127">
        <f>J62</f>
        <v>35.3</v>
      </c>
      <c r="K61" s="127">
        <f t="shared" si="1"/>
        <v>0</v>
      </c>
      <c r="L61" s="127">
        <f t="shared" si="1"/>
        <v>0</v>
      </c>
    </row>
    <row r="62" spans="1:12" s="84" customFormat="1" ht="30.75" customHeight="1">
      <c r="A62" s="125" t="s">
        <v>106</v>
      </c>
      <c r="B62" s="114">
        <v>802</v>
      </c>
      <c r="C62" s="123">
        <v>1</v>
      </c>
      <c r="D62" s="123">
        <v>6</v>
      </c>
      <c r="E62" s="124" t="s">
        <v>20</v>
      </c>
      <c r="F62" s="124" t="s">
        <v>30</v>
      </c>
      <c r="G62" s="124" t="s">
        <v>71</v>
      </c>
      <c r="H62" s="124" t="s">
        <v>107</v>
      </c>
      <c r="I62" s="130"/>
      <c r="J62" s="127">
        <f>J63</f>
        <v>35.3</v>
      </c>
      <c r="K62" s="127">
        <f t="shared" si="1"/>
        <v>0</v>
      </c>
      <c r="L62" s="127">
        <f t="shared" si="1"/>
        <v>0</v>
      </c>
    </row>
    <row r="63" spans="1:12" s="188" customFormat="1" ht="18.75" customHeight="1">
      <c r="A63" s="125" t="s">
        <v>22</v>
      </c>
      <c r="B63" s="114">
        <v>802</v>
      </c>
      <c r="C63" s="123">
        <v>1</v>
      </c>
      <c r="D63" s="123">
        <v>6</v>
      </c>
      <c r="E63" s="124" t="s">
        <v>20</v>
      </c>
      <c r="F63" s="124" t="s">
        <v>30</v>
      </c>
      <c r="G63" s="124" t="s">
        <v>71</v>
      </c>
      <c r="H63" s="124" t="s">
        <v>107</v>
      </c>
      <c r="I63" s="130">
        <v>540</v>
      </c>
      <c r="J63" s="127">
        <v>35.3</v>
      </c>
      <c r="K63" s="127">
        <v>0</v>
      </c>
      <c r="L63" s="127">
        <v>0</v>
      </c>
    </row>
    <row r="64" spans="1:12" s="82" customFormat="1" ht="15.75">
      <c r="A64" s="125" t="s">
        <v>4</v>
      </c>
      <c r="B64" s="119">
        <v>802</v>
      </c>
      <c r="C64" s="126" t="s">
        <v>138</v>
      </c>
      <c r="D64" s="126" t="s">
        <v>147</v>
      </c>
      <c r="E64" s="124"/>
      <c r="F64" s="124"/>
      <c r="G64" s="124"/>
      <c r="H64" s="124"/>
      <c r="I64" s="119"/>
      <c r="J64" s="127">
        <f aca="true" t="shared" si="2" ref="J64:L65">J65</f>
        <v>0</v>
      </c>
      <c r="K64" s="127">
        <f t="shared" si="2"/>
        <v>15</v>
      </c>
      <c r="L64" s="127">
        <f t="shared" si="2"/>
        <v>20</v>
      </c>
    </row>
    <row r="65" spans="1:12" s="82" customFormat="1" ht="15.75">
      <c r="A65" s="125" t="s">
        <v>24</v>
      </c>
      <c r="B65" s="144">
        <v>802</v>
      </c>
      <c r="C65" s="145">
        <v>1</v>
      </c>
      <c r="D65" s="145">
        <v>11</v>
      </c>
      <c r="E65" s="124" t="s">
        <v>108</v>
      </c>
      <c r="F65" s="124" t="s">
        <v>109</v>
      </c>
      <c r="G65" s="124" t="s">
        <v>71</v>
      </c>
      <c r="H65" s="124" t="s">
        <v>73</v>
      </c>
      <c r="I65" s="130"/>
      <c r="J65" s="127">
        <f t="shared" si="2"/>
        <v>0</v>
      </c>
      <c r="K65" s="127">
        <f t="shared" si="2"/>
        <v>15</v>
      </c>
      <c r="L65" s="127">
        <f t="shared" si="2"/>
        <v>20</v>
      </c>
    </row>
    <row r="66" spans="1:12" s="188" customFormat="1" ht="15.75">
      <c r="A66" s="125" t="s">
        <v>21</v>
      </c>
      <c r="B66" s="144">
        <v>802</v>
      </c>
      <c r="C66" s="145">
        <v>1</v>
      </c>
      <c r="D66" s="145">
        <v>11</v>
      </c>
      <c r="E66" s="124" t="s">
        <v>108</v>
      </c>
      <c r="F66" s="124" t="s">
        <v>109</v>
      </c>
      <c r="G66" s="124" t="s">
        <v>71</v>
      </c>
      <c r="H66" s="124" t="s">
        <v>73</v>
      </c>
      <c r="I66" s="130">
        <v>870</v>
      </c>
      <c r="J66" s="127">
        <v>0</v>
      </c>
      <c r="K66" s="127">
        <v>15</v>
      </c>
      <c r="L66" s="127">
        <v>20</v>
      </c>
    </row>
    <row r="67" spans="1:12" s="82" customFormat="1" ht="17.25" customHeight="1">
      <c r="A67" s="125" t="s">
        <v>5</v>
      </c>
      <c r="B67" s="119">
        <v>802</v>
      </c>
      <c r="C67" s="126" t="s">
        <v>138</v>
      </c>
      <c r="D67" s="236" t="s">
        <v>148</v>
      </c>
      <c r="E67" s="124"/>
      <c r="F67" s="124"/>
      <c r="G67" s="124"/>
      <c r="H67" s="124"/>
      <c r="I67" s="119"/>
      <c r="J67" s="127">
        <f>J82+J86+J84+J80+J70+J73+J74</f>
        <v>557.9</v>
      </c>
      <c r="K67" s="127">
        <f>K82+K86+K84+K80+K70+K76</f>
        <v>132</v>
      </c>
      <c r="L67" s="127">
        <f>L82+L86+L84+L80+L70+L76</f>
        <v>147</v>
      </c>
    </row>
    <row r="68" spans="1:12" s="90" customFormat="1" ht="31.5" customHeight="1">
      <c r="A68" s="125" t="s">
        <v>76</v>
      </c>
      <c r="B68" s="114">
        <v>802</v>
      </c>
      <c r="C68" s="123">
        <v>1</v>
      </c>
      <c r="D68" s="123">
        <v>13</v>
      </c>
      <c r="E68" s="124" t="s">
        <v>20</v>
      </c>
      <c r="F68" s="124" t="s">
        <v>30</v>
      </c>
      <c r="G68" s="124" t="s">
        <v>71</v>
      </c>
      <c r="H68" s="124" t="s">
        <v>74</v>
      </c>
      <c r="I68" s="130"/>
      <c r="J68" s="127">
        <f>J69+J72</f>
        <v>94.4</v>
      </c>
      <c r="K68" s="127">
        <f aca="true" t="shared" si="3" ref="J68:L69">K69</f>
        <v>100</v>
      </c>
      <c r="L68" s="127">
        <f t="shared" si="3"/>
        <v>110</v>
      </c>
    </row>
    <row r="69" spans="1:12" s="84" customFormat="1" ht="37.5" customHeight="1">
      <c r="A69" s="125" t="s">
        <v>98</v>
      </c>
      <c r="B69" s="114">
        <v>802</v>
      </c>
      <c r="C69" s="123">
        <v>1</v>
      </c>
      <c r="D69" s="123">
        <v>13</v>
      </c>
      <c r="E69" s="124" t="s">
        <v>20</v>
      </c>
      <c r="F69" s="124" t="s">
        <v>30</v>
      </c>
      <c r="G69" s="124" t="s">
        <v>71</v>
      </c>
      <c r="H69" s="124" t="s">
        <v>74</v>
      </c>
      <c r="I69" s="130">
        <v>240</v>
      </c>
      <c r="J69" s="127">
        <f t="shared" si="3"/>
        <v>84.4</v>
      </c>
      <c r="K69" s="127">
        <f t="shared" si="3"/>
        <v>100</v>
      </c>
      <c r="L69" s="127">
        <f t="shared" si="3"/>
        <v>110</v>
      </c>
    </row>
    <row r="70" spans="1:12" s="369" customFormat="1" ht="37.5" customHeight="1" hidden="1">
      <c r="A70" s="358" t="s">
        <v>55</v>
      </c>
      <c r="B70" s="359">
        <v>802</v>
      </c>
      <c r="C70" s="360">
        <v>1</v>
      </c>
      <c r="D70" s="360">
        <v>13</v>
      </c>
      <c r="E70" s="361" t="s">
        <v>20</v>
      </c>
      <c r="F70" s="361" t="s">
        <v>30</v>
      </c>
      <c r="G70" s="361" t="s">
        <v>71</v>
      </c>
      <c r="H70" s="361" t="s">
        <v>74</v>
      </c>
      <c r="I70" s="362">
        <v>244</v>
      </c>
      <c r="J70" s="363">
        <f>94.4-10</f>
        <v>84.4</v>
      </c>
      <c r="K70" s="363">
        <v>100</v>
      </c>
      <c r="L70" s="363">
        <v>110</v>
      </c>
    </row>
    <row r="71" spans="1:12" s="369" customFormat="1" ht="37.5" customHeight="1">
      <c r="A71" s="472" t="s">
        <v>303</v>
      </c>
      <c r="B71" s="396">
        <v>802</v>
      </c>
      <c r="C71" s="397">
        <v>1</v>
      </c>
      <c r="D71" s="397">
        <v>13</v>
      </c>
      <c r="E71" s="378" t="s">
        <v>20</v>
      </c>
      <c r="F71" s="378" t="s">
        <v>30</v>
      </c>
      <c r="G71" s="378" t="s">
        <v>71</v>
      </c>
      <c r="H71" s="378" t="s">
        <v>304</v>
      </c>
      <c r="I71" s="381"/>
      <c r="J71" s="400">
        <f aca="true" t="shared" si="4" ref="J71:L72">J72</f>
        <v>10</v>
      </c>
      <c r="K71" s="400">
        <f t="shared" si="4"/>
        <v>0</v>
      </c>
      <c r="L71" s="400">
        <f t="shared" si="4"/>
        <v>0</v>
      </c>
    </row>
    <row r="72" spans="1:12" s="369" customFormat="1" ht="37.5" customHeight="1">
      <c r="A72" s="472" t="s">
        <v>193</v>
      </c>
      <c r="B72" s="396">
        <v>802</v>
      </c>
      <c r="C72" s="397">
        <v>1</v>
      </c>
      <c r="D72" s="397">
        <v>13</v>
      </c>
      <c r="E72" s="378" t="s">
        <v>20</v>
      </c>
      <c r="F72" s="378" t="s">
        <v>30</v>
      </c>
      <c r="G72" s="378" t="s">
        <v>71</v>
      </c>
      <c r="H72" s="378" t="s">
        <v>304</v>
      </c>
      <c r="I72" s="381">
        <v>240</v>
      </c>
      <c r="J72" s="400">
        <f t="shared" si="4"/>
        <v>10</v>
      </c>
      <c r="K72" s="400">
        <f t="shared" si="4"/>
        <v>0</v>
      </c>
      <c r="L72" s="400">
        <f t="shared" si="4"/>
        <v>0</v>
      </c>
    </row>
    <row r="73" spans="1:12" s="369" customFormat="1" ht="37.5" customHeight="1" hidden="1">
      <c r="A73" s="370" t="s">
        <v>55</v>
      </c>
      <c r="B73" s="399">
        <v>802</v>
      </c>
      <c r="C73" s="360">
        <v>1</v>
      </c>
      <c r="D73" s="360">
        <v>13</v>
      </c>
      <c r="E73" s="361" t="s">
        <v>20</v>
      </c>
      <c r="F73" s="361" t="s">
        <v>30</v>
      </c>
      <c r="G73" s="361" t="s">
        <v>71</v>
      </c>
      <c r="H73" s="361" t="s">
        <v>304</v>
      </c>
      <c r="I73" s="362">
        <v>244</v>
      </c>
      <c r="J73" s="363">
        <v>10</v>
      </c>
      <c r="K73" s="363">
        <v>0</v>
      </c>
      <c r="L73" s="363">
        <v>0</v>
      </c>
    </row>
    <row r="74" spans="1:12" s="227" customFormat="1" ht="24.75" customHeight="1">
      <c r="A74" s="228" t="s">
        <v>191</v>
      </c>
      <c r="B74" s="214">
        <v>802</v>
      </c>
      <c r="C74" s="224">
        <v>1</v>
      </c>
      <c r="D74" s="224">
        <v>13</v>
      </c>
      <c r="E74" s="225" t="s">
        <v>20</v>
      </c>
      <c r="F74" s="225" t="s">
        <v>30</v>
      </c>
      <c r="G74" s="225" t="s">
        <v>71</v>
      </c>
      <c r="H74" s="225" t="s">
        <v>192</v>
      </c>
      <c r="I74" s="226"/>
      <c r="J74" s="215">
        <f aca="true" t="shared" si="5" ref="J74:L75">J75</f>
        <v>113</v>
      </c>
      <c r="K74" s="215">
        <f t="shared" si="5"/>
        <v>30</v>
      </c>
      <c r="L74" s="215">
        <f t="shared" si="5"/>
        <v>35</v>
      </c>
    </row>
    <row r="75" spans="1:12" s="227" customFormat="1" ht="31.5" customHeight="1">
      <c r="A75" s="228" t="s">
        <v>193</v>
      </c>
      <c r="B75" s="214">
        <v>802</v>
      </c>
      <c r="C75" s="224">
        <v>1</v>
      </c>
      <c r="D75" s="224">
        <v>13</v>
      </c>
      <c r="E75" s="225" t="s">
        <v>20</v>
      </c>
      <c r="F75" s="225" t="s">
        <v>30</v>
      </c>
      <c r="G75" s="225" t="s">
        <v>71</v>
      </c>
      <c r="H75" s="225" t="s">
        <v>192</v>
      </c>
      <c r="I75" s="226">
        <v>240</v>
      </c>
      <c r="J75" s="215">
        <f>J76+J77</f>
        <v>113</v>
      </c>
      <c r="K75" s="215">
        <f t="shared" si="5"/>
        <v>30</v>
      </c>
      <c r="L75" s="215">
        <f t="shared" si="5"/>
        <v>35</v>
      </c>
    </row>
    <row r="76" spans="1:12" s="369" customFormat="1" ht="37.5" customHeight="1" hidden="1">
      <c r="A76" s="370" t="s">
        <v>55</v>
      </c>
      <c r="B76" s="359">
        <v>802</v>
      </c>
      <c r="C76" s="360">
        <v>1</v>
      </c>
      <c r="D76" s="360">
        <v>13</v>
      </c>
      <c r="E76" s="361" t="s">
        <v>20</v>
      </c>
      <c r="F76" s="361" t="s">
        <v>30</v>
      </c>
      <c r="G76" s="361" t="s">
        <v>71</v>
      </c>
      <c r="H76" s="361" t="s">
        <v>192</v>
      </c>
      <c r="I76" s="362">
        <v>244</v>
      </c>
      <c r="J76" s="363">
        <f>15+30</f>
        <v>45</v>
      </c>
      <c r="K76" s="363">
        <v>30</v>
      </c>
      <c r="L76" s="363">
        <v>35</v>
      </c>
    </row>
    <row r="77" spans="1:12" s="369" customFormat="1" ht="37.5" customHeight="1" hidden="1">
      <c r="A77" s="370"/>
      <c r="B77" s="359"/>
      <c r="C77" s="360"/>
      <c r="D77" s="360"/>
      <c r="E77" s="361"/>
      <c r="F77" s="361"/>
      <c r="G77" s="361"/>
      <c r="H77" s="361"/>
      <c r="I77" s="362">
        <v>247</v>
      </c>
      <c r="J77" s="363">
        <f>67.9+0.1</f>
        <v>68</v>
      </c>
      <c r="K77" s="363">
        <v>0</v>
      </c>
      <c r="L77" s="363">
        <v>0</v>
      </c>
    </row>
    <row r="78" spans="1:12" s="82" customFormat="1" ht="31.5" customHeight="1">
      <c r="A78" s="157" t="s">
        <v>204</v>
      </c>
      <c r="B78" s="119">
        <v>802</v>
      </c>
      <c r="C78" s="126" t="s">
        <v>138</v>
      </c>
      <c r="D78" s="126" t="s">
        <v>148</v>
      </c>
      <c r="E78" s="119">
        <v>91</v>
      </c>
      <c r="F78" s="124" t="s">
        <v>30</v>
      </c>
      <c r="G78" s="124" t="s">
        <v>71</v>
      </c>
      <c r="H78" s="124" t="s">
        <v>205</v>
      </c>
      <c r="I78" s="130"/>
      <c r="J78" s="127">
        <f>J80</f>
        <v>2</v>
      </c>
      <c r="K78" s="127">
        <f>K80</f>
        <v>2</v>
      </c>
      <c r="L78" s="127">
        <f>L80</f>
        <v>2</v>
      </c>
    </row>
    <row r="79" spans="1:12" s="82" customFormat="1" ht="39" customHeight="1">
      <c r="A79" s="157" t="s">
        <v>98</v>
      </c>
      <c r="B79" s="119">
        <v>802</v>
      </c>
      <c r="C79" s="126" t="s">
        <v>138</v>
      </c>
      <c r="D79" s="126" t="s">
        <v>148</v>
      </c>
      <c r="E79" s="119">
        <v>91</v>
      </c>
      <c r="F79" s="124" t="s">
        <v>30</v>
      </c>
      <c r="G79" s="124" t="s">
        <v>71</v>
      </c>
      <c r="H79" s="124" t="s">
        <v>205</v>
      </c>
      <c r="I79" s="130">
        <v>240</v>
      </c>
      <c r="J79" s="127">
        <f>J80</f>
        <v>2</v>
      </c>
      <c r="K79" s="127">
        <f>K80</f>
        <v>2</v>
      </c>
      <c r="L79" s="127">
        <f>L80</f>
        <v>2</v>
      </c>
    </row>
    <row r="80" spans="1:12" s="343" customFormat="1" ht="36.75" customHeight="1" hidden="1">
      <c r="A80" s="336" t="s">
        <v>55</v>
      </c>
      <c r="B80" s="337">
        <v>802</v>
      </c>
      <c r="C80" s="338" t="s">
        <v>138</v>
      </c>
      <c r="D80" s="338" t="s">
        <v>148</v>
      </c>
      <c r="E80" s="337">
        <v>91</v>
      </c>
      <c r="F80" s="341" t="s">
        <v>30</v>
      </c>
      <c r="G80" s="341" t="s">
        <v>71</v>
      </c>
      <c r="H80" s="341" t="s">
        <v>205</v>
      </c>
      <c r="I80" s="345">
        <v>244</v>
      </c>
      <c r="J80" s="342">
        <v>2</v>
      </c>
      <c r="K80" s="342">
        <v>2</v>
      </c>
      <c r="L80" s="342">
        <v>2</v>
      </c>
    </row>
    <row r="81" spans="1:12" s="82" customFormat="1" ht="62.25" customHeight="1">
      <c r="A81" s="125" t="s">
        <v>110</v>
      </c>
      <c r="B81" s="114">
        <v>802</v>
      </c>
      <c r="C81" s="123">
        <v>1</v>
      </c>
      <c r="D81" s="123">
        <v>13</v>
      </c>
      <c r="E81" s="124" t="s">
        <v>20</v>
      </c>
      <c r="F81" s="124" t="s">
        <v>30</v>
      </c>
      <c r="G81" s="124" t="s">
        <v>71</v>
      </c>
      <c r="H81" s="124" t="s">
        <v>111</v>
      </c>
      <c r="I81" s="130"/>
      <c r="J81" s="127">
        <f>J82</f>
        <v>54.3</v>
      </c>
      <c r="K81" s="127">
        <f>K82</f>
        <v>0</v>
      </c>
      <c r="L81" s="127">
        <f>L82</f>
        <v>0</v>
      </c>
    </row>
    <row r="82" spans="1:12" s="101" customFormat="1" ht="16.5" customHeight="1">
      <c r="A82" s="125" t="s">
        <v>22</v>
      </c>
      <c r="B82" s="114">
        <v>802</v>
      </c>
      <c r="C82" s="123">
        <v>1</v>
      </c>
      <c r="D82" s="123">
        <v>13</v>
      </c>
      <c r="E82" s="124" t="s">
        <v>20</v>
      </c>
      <c r="F82" s="124" t="s">
        <v>30</v>
      </c>
      <c r="G82" s="124" t="s">
        <v>71</v>
      </c>
      <c r="H82" s="124" t="s">
        <v>111</v>
      </c>
      <c r="I82" s="130">
        <v>540</v>
      </c>
      <c r="J82" s="127">
        <v>54.3</v>
      </c>
      <c r="K82" s="127">
        <v>0</v>
      </c>
      <c r="L82" s="127">
        <v>0</v>
      </c>
    </row>
    <row r="83" spans="1:12" s="82" customFormat="1" ht="54.75" customHeight="1">
      <c r="A83" s="143" t="s">
        <v>188</v>
      </c>
      <c r="B83" s="146">
        <v>802</v>
      </c>
      <c r="C83" s="123">
        <v>1</v>
      </c>
      <c r="D83" s="123">
        <v>13</v>
      </c>
      <c r="E83" s="124" t="s">
        <v>20</v>
      </c>
      <c r="F83" s="124" t="s">
        <v>30</v>
      </c>
      <c r="G83" s="124" t="s">
        <v>71</v>
      </c>
      <c r="H83" s="124" t="s">
        <v>189</v>
      </c>
      <c r="I83" s="130"/>
      <c r="J83" s="127">
        <f>J84</f>
        <v>293.8</v>
      </c>
      <c r="K83" s="127">
        <f>K84</f>
        <v>0</v>
      </c>
      <c r="L83" s="127">
        <f>L84</f>
        <v>0</v>
      </c>
    </row>
    <row r="84" spans="1:13" s="101" customFormat="1" ht="21" customHeight="1">
      <c r="A84" s="143" t="s">
        <v>22</v>
      </c>
      <c r="B84" s="146">
        <v>802</v>
      </c>
      <c r="C84" s="123">
        <v>1</v>
      </c>
      <c r="D84" s="123">
        <v>13</v>
      </c>
      <c r="E84" s="124" t="s">
        <v>20</v>
      </c>
      <c r="F84" s="124" t="s">
        <v>30</v>
      </c>
      <c r="G84" s="124" t="s">
        <v>71</v>
      </c>
      <c r="H84" s="124" t="s">
        <v>189</v>
      </c>
      <c r="I84" s="130">
        <v>540</v>
      </c>
      <c r="J84" s="127">
        <v>293.8</v>
      </c>
      <c r="K84" s="127">
        <v>0</v>
      </c>
      <c r="L84" s="127">
        <v>0</v>
      </c>
      <c r="M84" s="189"/>
    </row>
    <row r="85" spans="1:12" s="82" customFormat="1" ht="47.25" customHeight="1">
      <c r="A85" s="143" t="s">
        <v>162</v>
      </c>
      <c r="B85" s="146">
        <v>802</v>
      </c>
      <c r="C85" s="123">
        <v>1</v>
      </c>
      <c r="D85" s="123">
        <v>13</v>
      </c>
      <c r="E85" s="124" t="s">
        <v>20</v>
      </c>
      <c r="F85" s="124" t="s">
        <v>30</v>
      </c>
      <c r="G85" s="124" t="s">
        <v>71</v>
      </c>
      <c r="H85" s="124" t="s">
        <v>165</v>
      </c>
      <c r="I85" s="130"/>
      <c r="J85" s="127">
        <f>J86</f>
        <v>0.4</v>
      </c>
      <c r="K85" s="127">
        <f>K86</f>
        <v>0</v>
      </c>
      <c r="L85" s="127">
        <f>L86</f>
        <v>0</v>
      </c>
    </row>
    <row r="86" spans="1:12" s="101" customFormat="1" ht="18.75" customHeight="1">
      <c r="A86" s="143" t="s">
        <v>22</v>
      </c>
      <c r="B86" s="146">
        <v>802</v>
      </c>
      <c r="C86" s="123">
        <v>1</v>
      </c>
      <c r="D86" s="123">
        <v>13</v>
      </c>
      <c r="E86" s="124" t="s">
        <v>20</v>
      </c>
      <c r="F86" s="124" t="s">
        <v>30</v>
      </c>
      <c r="G86" s="124" t="s">
        <v>71</v>
      </c>
      <c r="H86" s="124" t="s">
        <v>165</v>
      </c>
      <c r="I86" s="130">
        <v>540</v>
      </c>
      <c r="J86" s="127">
        <v>0.4</v>
      </c>
      <c r="K86" s="127">
        <v>0</v>
      </c>
      <c r="L86" s="127">
        <v>0</v>
      </c>
    </row>
    <row r="87" spans="1:12" s="84" customFormat="1" ht="16.5" customHeight="1">
      <c r="A87" s="117" t="s">
        <v>13</v>
      </c>
      <c r="B87" s="118">
        <v>802</v>
      </c>
      <c r="C87" s="122" t="s">
        <v>139</v>
      </c>
      <c r="D87" s="122" t="s">
        <v>71</v>
      </c>
      <c r="E87" s="124"/>
      <c r="F87" s="124"/>
      <c r="G87" s="124"/>
      <c r="H87" s="124"/>
      <c r="I87" s="119"/>
      <c r="J87" s="121">
        <f>J88</f>
        <v>104.5</v>
      </c>
      <c r="K87" s="121">
        <f>K88</f>
        <v>105.5</v>
      </c>
      <c r="L87" s="121">
        <f>L88</f>
        <v>109.69999999999999</v>
      </c>
    </row>
    <row r="88" spans="1:12" s="90" customFormat="1" ht="34.5" customHeight="1">
      <c r="A88" s="125" t="s">
        <v>112</v>
      </c>
      <c r="B88" s="114">
        <v>802</v>
      </c>
      <c r="C88" s="123">
        <v>2</v>
      </c>
      <c r="D88" s="123">
        <v>3</v>
      </c>
      <c r="E88" s="124" t="s">
        <v>20</v>
      </c>
      <c r="F88" s="124" t="s">
        <v>30</v>
      </c>
      <c r="G88" s="124" t="s">
        <v>71</v>
      </c>
      <c r="H88" s="124" t="s">
        <v>75</v>
      </c>
      <c r="I88" s="130"/>
      <c r="J88" s="127">
        <f>J89+J93</f>
        <v>104.5</v>
      </c>
      <c r="K88" s="127">
        <f>K89+K92</f>
        <v>105.5</v>
      </c>
      <c r="L88" s="127">
        <f>L89+L92</f>
        <v>109.69999999999999</v>
      </c>
    </row>
    <row r="89" spans="1:12" s="82" customFormat="1" ht="32.25" customHeight="1">
      <c r="A89" s="125" t="s">
        <v>140</v>
      </c>
      <c r="B89" s="114">
        <v>802</v>
      </c>
      <c r="C89" s="123">
        <v>2</v>
      </c>
      <c r="D89" s="123">
        <v>3</v>
      </c>
      <c r="E89" s="124" t="s">
        <v>20</v>
      </c>
      <c r="F89" s="124" t="s">
        <v>30</v>
      </c>
      <c r="G89" s="124" t="s">
        <v>71</v>
      </c>
      <c r="H89" s="124" t="s">
        <v>75</v>
      </c>
      <c r="I89" s="130">
        <v>120</v>
      </c>
      <c r="J89" s="127">
        <f>J90+J91</f>
        <v>104.5</v>
      </c>
      <c r="K89" s="127">
        <f>K90+K91</f>
        <v>105.5</v>
      </c>
      <c r="L89" s="127">
        <f>L90+L91</f>
        <v>109.69999999999999</v>
      </c>
    </row>
    <row r="90" spans="1:12" s="348" customFormat="1" ht="51" customHeight="1" hidden="1">
      <c r="A90" s="346" t="s">
        <v>208</v>
      </c>
      <c r="B90" s="347">
        <v>802</v>
      </c>
      <c r="C90" s="339">
        <v>2</v>
      </c>
      <c r="D90" s="339">
        <v>3</v>
      </c>
      <c r="E90" s="341" t="s">
        <v>20</v>
      </c>
      <c r="F90" s="341" t="s">
        <v>30</v>
      </c>
      <c r="G90" s="341" t="s">
        <v>71</v>
      </c>
      <c r="H90" s="341" t="s">
        <v>75</v>
      </c>
      <c r="I90" s="345">
        <v>121</v>
      </c>
      <c r="J90" s="342">
        <v>80.8</v>
      </c>
      <c r="K90" s="342">
        <v>81.6</v>
      </c>
      <c r="L90" s="342">
        <v>84.8</v>
      </c>
    </row>
    <row r="91" spans="1:12" s="348" customFormat="1" ht="86.25" customHeight="1" hidden="1">
      <c r="A91" s="346" t="s">
        <v>209</v>
      </c>
      <c r="B91" s="347">
        <v>802</v>
      </c>
      <c r="C91" s="339">
        <v>2</v>
      </c>
      <c r="D91" s="339">
        <v>3</v>
      </c>
      <c r="E91" s="341" t="s">
        <v>20</v>
      </c>
      <c r="F91" s="341" t="s">
        <v>30</v>
      </c>
      <c r="G91" s="341" t="s">
        <v>71</v>
      </c>
      <c r="H91" s="341" t="s">
        <v>75</v>
      </c>
      <c r="I91" s="345">
        <v>129</v>
      </c>
      <c r="J91" s="342">
        <v>23.7</v>
      </c>
      <c r="K91" s="342">
        <v>23.9</v>
      </c>
      <c r="L91" s="342">
        <v>24.9</v>
      </c>
    </row>
    <row r="92" spans="1:12" s="364" customFormat="1" ht="36.75" customHeight="1" hidden="1">
      <c r="A92" s="358" t="s">
        <v>98</v>
      </c>
      <c r="B92" s="359">
        <v>802</v>
      </c>
      <c r="C92" s="360">
        <v>2</v>
      </c>
      <c r="D92" s="360">
        <v>3</v>
      </c>
      <c r="E92" s="361" t="s">
        <v>20</v>
      </c>
      <c r="F92" s="361" t="s">
        <v>30</v>
      </c>
      <c r="G92" s="361" t="s">
        <v>71</v>
      </c>
      <c r="H92" s="361" t="s">
        <v>75</v>
      </c>
      <c r="I92" s="362">
        <v>240</v>
      </c>
      <c r="J92" s="363">
        <f>J93</f>
        <v>0</v>
      </c>
      <c r="K92" s="363">
        <f>K93</f>
        <v>0</v>
      </c>
      <c r="L92" s="363">
        <f>L93</f>
        <v>0</v>
      </c>
    </row>
    <row r="93" spans="1:12" s="348" customFormat="1" ht="36" customHeight="1" hidden="1">
      <c r="A93" s="336" t="s">
        <v>142</v>
      </c>
      <c r="B93" s="347">
        <v>802</v>
      </c>
      <c r="C93" s="339">
        <v>2</v>
      </c>
      <c r="D93" s="339">
        <v>3</v>
      </c>
      <c r="E93" s="341" t="s">
        <v>20</v>
      </c>
      <c r="F93" s="341" t="s">
        <v>30</v>
      </c>
      <c r="G93" s="341" t="s">
        <v>71</v>
      </c>
      <c r="H93" s="341" t="s">
        <v>75</v>
      </c>
      <c r="I93" s="345">
        <v>242</v>
      </c>
      <c r="J93" s="342">
        <v>0</v>
      </c>
      <c r="K93" s="342">
        <v>0</v>
      </c>
      <c r="L93" s="342">
        <v>0</v>
      </c>
    </row>
    <row r="94" spans="1:12" s="82" customFormat="1" ht="33.75" customHeight="1">
      <c r="A94" s="117" t="s">
        <v>6</v>
      </c>
      <c r="B94" s="118">
        <v>802</v>
      </c>
      <c r="C94" s="122" t="s">
        <v>143</v>
      </c>
      <c r="D94" s="122" t="s">
        <v>71</v>
      </c>
      <c r="E94" s="124"/>
      <c r="F94" s="124"/>
      <c r="G94" s="124"/>
      <c r="H94" s="124"/>
      <c r="I94" s="119"/>
      <c r="J94" s="121">
        <f>J95</f>
        <v>710</v>
      </c>
      <c r="K94" s="121">
        <f aca="true" t="shared" si="6" ref="K94:L96">K95</f>
        <v>350</v>
      </c>
      <c r="L94" s="121">
        <f t="shared" si="6"/>
        <v>380</v>
      </c>
    </row>
    <row r="95" spans="1:12" s="91" customFormat="1" ht="36.75" customHeight="1">
      <c r="A95" s="425" t="s">
        <v>275</v>
      </c>
      <c r="B95" s="118">
        <v>802</v>
      </c>
      <c r="C95" s="122" t="s">
        <v>143</v>
      </c>
      <c r="D95" s="122" t="s">
        <v>149</v>
      </c>
      <c r="E95" s="132"/>
      <c r="F95" s="132"/>
      <c r="G95" s="132"/>
      <c r="H95" s="132"/>
      <c r="I95" s="134"/>
      <c r="J95" s="121">
        <f>J96</f>
        <v>710</v>
      </c>
      <c r="K95" s="121">
        <f t="shared" si="6"/>
        <v>350</v>
      </c>
      <c r="L95" s="121">
        <f t="shared" si="6"/>
        <v>380</v>
      </c>
    </row>
    <row r="96" spans="1:12" s="91" customFormat="1" ht="32.25" customHeight="1">
      <c r="A96" s="131" t="s">
        <v>195</v>
      </c>
      <c r="B96" s="147">
        <v>802</v>
      </c>
      <c r="C96" s="148">
        <v>3</v>
      </c>
      <c r="D96" s="148">
        <v>10</v>
      </c>
      <c r="E96" s="132" t="s">
        <v>194</v>
      </c>
      <c r="F96" s="132" t="s">
        <v>30</v>
      </c>
      <c r="G96" s="132" t="s">
        <v>71</v>
      </c>
      <c r="H96" s="132" t="s">
        <v>73</v>
      </c>
      <c r="I96" s="149"/>
      <c r="J96" s="121">
        <f>J97</f>
        <v>710</v>
      </c>
      <c r="K96" s="121">
        <f t="shared" si="6"/>
        <v>350</v>
      </c>
      <c r="L96" s="121">
        <f t="shared" si="6"/>
        <v>380</v>
      </c>
    </row>
    <row r="97" spans="1:12" s="92" customFormat="1" ht="32.25" customHeight="1">
      <c r="A97" s="150" t="s">
        <v>276</v>
      </c>
      <c r="B97" s="151">
        <v>802</v>
      </c>
      <c r="C97" s="152">
        <v>3</v>
      </c>
      <c r="D97" s="152">
        <v>10</v>
      </c>
      <c r="E97" s="136" t="s">
        <v>194</v>
      </c>
      <c r="F97" s="136" t="s">
        <v>30</v>
      </c>
      <c r="G97" s="136" t="s">
        <v>138</v>
      </c>
      <c r="H97" s="136" t="s">
        <v>73</v>
      </c>
      <c r="I97" s="153"/>
      <c r="J97" s="137">
        <f>J98+J101</f>
        <v>710</v>
      </c>
      <c r="K97" s="137">
        <f>K100</f>
        <v>350</v>
      </c>
      <c r="L97" s="137">
        <f>L100</f>
        <v>380</v>
      </c>
    </row>
    <row r="98" spans="1:12" s="92" customFormat="1" ht="18" customHeight="1">
      <c r="A98" s="138" t="s">
        <v>277</v>
      </c>
      <c r="B98" s="151">
        <v>802</v>
      </c>
      <c r="C98" s="152">
        <v>3</v>
      </c>
      <c r="D98" s="152">
        <v>10</v>
      </c>
      <c r="E98" s="136" t="s">
        <v>194</v>
      </c>
      <c r="F98" s="136" t="s">
        <v>30</v>
      </c>
      <c r="G98" s="136" t="s">
        <v>138</v>
      </c>
      <c r="H98" s="136" t="s">
        <v>113</v>
      </c>
      <c r="I98" s="153"/>
      <c r="J98" s="137">
        <f aca="true" t="shared" si="7" ref="J98:L99">J99</f>
        <v>360</v>
      </c>
      <c r="K98" s="137">
        <f t="shared" si="7"/>
        <v>350</v>
      </c>
      <c r="L98" s="137">
        <f t="shared" si="7"/>
        <v>380</v>
      </c>
    </row>
    <row r="99" spans="1:12" s="91" customFormat="1" ht="36.75" customHeight="1">
      <c r="A99" s="125" t="s">
        <v>98</v>
      </c>
      <c r="B99" s="114">
        <v>802</v>
      </c>
      <c r="C99" s="123">
        <v>3</v>
      </c>
      <c r="D99" s="123">
        <v>10</v>
      </c>
      <c r="E99" s="124" t="s">
        <v>194</v>
      </c>
      <c r="F99" s="124" t="s">
        <v>30</v>
      </c>
      <c r="G99" s="124" t="s">
        <v>138</v>
      </c>
      <c r="H99" s="124" t="s">
        <v>113</v>
      </c>
      <c r="I99" s="130">
        <v>240</v>
      </c>
      <c r="J99" s="127">
        <f t="shared" si="7"/>
        <v>360</v>
      </c>
      <c r="K99" s="127">
        <f t="shared" si="7"/>
        <v>350</v>
      </c>
      <c r="L99" s="127">
        <f t="shared" si="7"/>
        <v>380</v>
      </c>
    </row>
    <row r="100" spans="1:12" s="371" customFormat="1" ht="32.25" customHeight="1" hidden="1">
      <c r="A100" s="358" t="s">
        <v>55</v>
      </c>
      <c r="B100" s="359">
        <v>802</v>
      </c>
      <c r="C100" s="360">
        <v>3</v>
      </c>
      <c r="D100" s="360">
        <v>10</v>
      </c>
      <c r="E100" s="361" t="s">
        <v>194</v>
      </c>
      <c r="F100" s="361" t="s">
        <v>30</v>
      </c>
      <c r="G100" s="361" t="s">
        <v>138</v>
      </c>
      <c r="H100" s="361" t="s">
        <v>113</v>
      </c>
      <c r="I100" s="362">
        <v>244</v>
      </c>
      <c r="J100" s="363">
        <f>250+109.7+0.3</f>
        <v>360</v>
      </c>
      <c r="K100" s="363">
        <v>350</v>
      </c>
      <c r="L100" s="363">
        <v>380</v>
      </c>
    </row>
    <row r="101" spans="1:12" s="431" customFormat="1" ht="32.25" customHeight="1">
      <c r="A101" s="216" t="s">
        <v>201</v>
      </c>
      <c r="B101" s="426">
        <v>802</v>
      </c>
      <c r="C101" s="155">
        <v>3</v>
      </c>
      <c r="D101" s="155">
        <v>10</v>
      </c>
      <c r="E101" s="427" t="s">
        <v>194</v>
      </c>
      <c r="F101" s="427" t="s">
        <v>30</v>
      </c>
      <c r="G101" s="427" t="s">
        <v>138</v>
      </c>
      <c r="H101" s="427" t="s">
        <v>125</v>
      </c>
      <c r="I101" s="428"/>
      <c r="J101" s="142">
        <f aca="true" t="shared" si="8" ref="J101:L102">J102</f>
        <v>350</v>
      </c>
      <c r="K101" s="142">
        <f t="shared" si="8"/>
        <v>0</v>
      </c>
      <c r="L101" s="142">
        <f t="shared" si="8"/>
        <v>0</v>
      </c>
    </row>
    <row r="102" spans="1:12" s="177" customFormat="1" ht="32.25" customHeight="1">
      <c r="A102" s="237" t="s">
        <v>98</v>
      </c>
      <c r="B102" s="214">
        <v>802</v>
      </c>
      <c r="C102" s="123">
        <v>3</v>
      </c>
      <c r="D102" s="123">
        <v>10</v>
      </c>
      <c r="E102" s="217" t="s">
        <v>194</v>
      </c>
      <c r="F102" s="217" t="s">
        <v>30</v>
      </c>
      <c r="G102" s="217" t="s">
        <v>138</v>
      </c>
      <c r="H102" s="217" t="s">
        <v>125</v>
      </c>
      <c r="I102" s="70">
        <v>240</v>
      </c>
      <c r="J102" s="127">
        <f t="shared" si="8"/>
        <v>350</v>
      </c>
      <c r="K102" s="127">
        <f t="shared" si="8"/>
        <v>0</v>
      </c>
      <c r="L102" s="127">
        <f t="shared" si="8"/>
        <v>0</v>
      </c>
    </row>
    <row r="103" spans="1:12" s="371" customFormat="1" ht="32.25" customHeight="1" hidden="1">
      <c r="A103" s="372" t="s">
        <v>79</v>
      </c>
      <c r="B103" s="359">
        <v>802</v>
      </c>
      <c r="C103" s="360">
        <v>3</v>
      </c>
      <c r="D103" s="360">
        <v>10</v>
      </c>
      <c r="E103" s="366" t="s">
        <v>194</v>
      </c>
      <c r="F103" s="366" t="s">
        <v>30</v>
      </c>
      <c r="G103" s="366" t="s">
        <v>138</v>
      </c>
      <c r="H103" s="366" t="s">
        <v>125</v>
      </c>
      <c r="I103" s="365">
        <v>244</v>
      </c>
      <c r="J103" s="363">
        <f>105+245</f>
        <v>350</v>
      </c>
      <c r="K103" s="363">
        <v>0</v>
      </c>
      <c r="L103" s="363">
        <v>0</v>
      </c>
    </row>
    <row r="104" spans="1:12" s="371" customFormat="1" ht="18" customHeight="1">
      <c r="A104" s="375" t="s">
        <v>255</v>
      </c>
      <c r="B104" s="376">
        <v>802</v>
      </c>
      <c r="C104" s="377">
        <v>4</v>
      </c>
      <c r="D104" s="377">
        <v>0</v>
      </c>
      <c r="E104" s="378"/>
      <c r="F104" s="378"/>
      <c r="G104" s="378"/>
      <c r="H104" s="378"/>
      <c r="I104" s="379"/>
      <c r="J104" s="401">
        <f aca="true" t="shared" si="9" ref="J104:L109">J105</f>
        <v>250</v>
      </c>
      <c r="K104" s="401">
        <f t="shared" si="9"/>
        <v>0</v>
      </c>
      <c r="L104" s="401">
        <f t="shared" si="9"/>
        <v>0</v>
      </c>
    </row>
    <row r="105" spans="1:13" s="371" customFormat="1" ht="23.25" customHeight="1">
      <c r="A105" s="380" t="s">
        <v>256</v>
      </c>
      <c r="B105" s="376">
        <v>802</v>
      </c>
      <c r="C105" s="377">
        <v>4</v>
      </c>
      <c r="D105" s="377">
        <v>9</v>
      </c>
      <c r="E105" s="378"/>
      <c r="F105" s="378"/>
      <c r="G105" s="378"/>
      <c r="H105" s="378"/>
      <c r="I105" s="381"/>
      <c r="J105" s="400">
        <f t="shared" si="9"/>
        <v>250</v>
      </c>
      <c r="K105" s="400">
        <f t="shared" si="9"/>
        <v>0</v>
      </c>
      <c r="L105" s="400">
        <f t="shared" si="9"/>
        <v>0</v>
      </c>
      <c r="M105" s="400"/>
    </row>
    <row r="106" spans="1:12" s="371" customFormat="1" ht="32.25" customHeight="1">
      <c r="A106" s="382" t="s">
        <v>259</v>
      </c>
      <c r="B106" s="376">
        <v>802</v>
      </c>
      <c r="C106" s="377">
        <v>4</v>
      </c>
      <c r="D106" s="377">
        <v>9</v>
      </c>
      <c r="E106" s="383" t="s">
        <v>194</v>
      </c>
      <c r="F106" s="383" t="s">
        <v>30</v>
      </c>
      <c r="G106" s="383" t="s">
        <v>71</v>
      </c>
      <c r="H106" s="383" t="s">
        <v>73</v>
      </c>
      <c r="I106" s="384"/>
      <c r="J106" s="400">
        <f t="shared" si="9"/>
        <v>250</v>
      </c>
      <c r="K106" s="400">
        <f t="shared" si="9"/>
        <v>0</v>
      </c>
      <c r="L106" s="400">
        <f t="shared" si="9"/>
        <v>0</v>
      </c>
    </row>
    <row r="107" spans="1:12" s="371" customFormat="1" ht="47.25" customHeight="1">
      <c r="A107" s="385" t="s">
        <v>278</v>
      </c>
      <c r="B107" s="386">
        <v>802</v>
      </c>
      <c r="C107" s="387">
        <v>4</v>
      </c>
      <c r="D107" s="387">
        <v>9</v>
      </c>
      <c r="E107" s="388" t="s">
        <v>194</v>
      </c>
      <c r="F107" s="388" t="s">
        <v>30</v>
      </c>
      <c r="G107" s="388" t="s">
        <v>154</v>
      </c>
      <c r="H107" s="388" t="s">
        <v>73</v>
      </c>
      <c r="I107" s="389"/>
      <c r="J107" s="400">
        <f t="shared" si="9"/>
        <v>250</v>
      </c>
      <c r="K107" s="400">
        <f t="shared" si="9"/>
        <v>0</v>
      </c>
      <c r="L107" s="400">
        <f t="shared" si="9"/>
        <v>0</v>
      </c>
    </row>
    <row r="108" spans="1:12" s="371" customFormat="1" ht="48" customHeight="1">
      <c r="A108" s="390" t="s">
        <v>257</v>
      </c>
      <c r="B108" s="391">
        <v>802</v>
      </c>
      <c r="C108" s="392">
        <v>4</v>
      </c>
      <c r="D108" s="392">
        <v>9</v>
      </c>
      <c r="E108" s="393" t="s">
        <v>194</v>
      </c>
      <c r="F108" s="393" t="s">
        <v>30</v>
      </c>
      <c r="G108" s="393" t="s">
        <v>154</v>
      </c>
      <c r="H108" s="393" t="s">
        <v>258</v>
      </c>
      <c r="I108" s="394"/>
      <c r="J108" s="400">
        <f t="shared" si="9"/>
        <v>250</v>
      </c>
      <c r="K108" s="400">
        <f t="shared" si="9"/>
        <v>0</v>
      </c>
      <c r="L108" s="400">
        <f t="shared" si="9"/>
        <v>0</v>
      </c>
    </row>
    <row r="109" spans="1:12" s="371" customFormat="1" ht="32.25" customHeight="1">
      <c r="A109" s="395" t="s">
        <v>98</v>
      </c>
      <c r="B109" s="396">
        <v>802</v>
      </c>
      <c r="C109" s="397">
        <v>4</v>
      </c>
      <c r="D109" s="397">
        <v>9</v>
      </c>
      <c r="E109" s="378" t="s">
        <v>194</v>
      </c>
      <c r="F109" s="378" t="s">
        <v>30</v>
      </c>
      <c r="G109" s="378" t="s">
        <v>154</v>
      </c>
      <c r="H109" s="378" t="s">
        <v>258</v>
      </c>
      <c r="I109" s="381">
        <v>240</v>
      </c>
      <c r="J109" s="400">
        <f t="shared" si="9"/>
        <v>250</v>
      </c>
      <c r="K109" s="400">
        <f t="shared" si="9"/>
        <v>0</v>
      </c>
      <c r="L109" s="400">
        <f t="shared" si="9"/>
        <v>0</v>
      </c>
    </row>
    <row r="110" spans="1:12" s="371" customFormat="1" ht="36.75" customHeight="1" hidden="1">
      <c r="A110" s="398" t="s">
        <v>55</v>
      </c>
      <c r="B110" s="399">
        <v>802</v>
      </c>
      <c r="C110" s="360">
        <v>4</v>
      </c>
      <c r="D110" s="360">
        <v>9</v>
      </c>
      <c r="E110" s="361" t="s">
        <v>194</v>
      </c>
      <c r="F110" s="361" t="s">
        <v>30</v>
      </c>
      <c r="G110" s="361" t="s">
        <v>154</v>
      </c>
      <c r="H110" s="361" t="s">
        <v>258</v>
      </c>
      <c r="I110" s="362">
        <v>244</v>
      </c>
      <c r="J110" s="363">
        <v>250</v>
      </c>
      <c r="K110" s="363">
        <v>0</v>
      </c>
      <c r="L110" s="363">
        <v>0</v>
      </c>
    </row>
    <row r="111" spans="1:12" s="91" customFormat="1" ht="16.5" customHeight="1">
      <c r="A111" s="117" t="s">
        <v>7</v>
      </c>
      <c r="B111" s="118">
        <v>802</v>
      </c>
      <c r="C111" s="122" t="s">
        <v>150</v>
      </c>
      <c r="D111" s="122" t="s">
        <v>71</v>
      </c>
      <c r="E111" s="124"/>
      <c r="F111" s="124"/>
      <c r="G111" s="124"/>
      <c r="H111" s="124"/>
      <c r="I111" s="118"/>
      <c r="J111" s="121">
        <f>J112+J122+J132</f>
        <v>2313.626</v>
      </c>
      <c r="K111" s="121">
        <f>K112+K132+K122</f>
        <v>1098.4</v>
      </c>
      <c r="L111" s="121">
        <f>L112+L122+L132</f>
        <v>1110.4</v>
      </c>
    </row>
    <row r="112" spans="1:12" s="91" customFormat="1" ht="15" customHeight="1">
      <c r="A112" s="117" t="s">
        <v>57</v>
      </c>
      <c r="B112" s="118">
        <v>802</v>
      </c>
      <c r="C112" s="122" t="s">
        <v>150</v>
      </c>
      <c r="D112" s="122" t="s">
        <v>138</v>
      </c>
      <c r="E112" s="124"/>
      <c r="F112" s="124"/>
      <c r="G112" s="124"/>
      <c r="H112" s="124"/>
      <c r="I112" s="118"/>
      <c r="J112" s="121">
        <f>J118+J115</f>
        <v>459.6</v>
      </c>
      <c r="K112" s="121">
        <f>K118+K115</f>
        <v>40</v>
      </c>
      <c r="L112" s="121">
        <f>L118+L115</f>
        <v>40</v>
      </c>
    </row>
    <row r="113" spans="1:12" s="91" customFormat="1" ht="33.75" customHeight="1">
      <c r="A113" s="158" t="s">
        <v>195</v>
      </c>
      <c r="B113" s="118">
        <v>802</v>
      </c>
      <c r="C113" s="122" t="s">
        <v>150</v>
      </c>
      <c r="D113" s="122" t="s">
        <v>138</v>
      </c>
      <c r="E113" s="124" t="s">
        <v>194</v>
      </c>
      <c r="F113" s="124" t="s">
        <v>30</v>
      </c>
      <c r="G113" s="124" t="s">
        <v>71</v>
      </c>
      <c r="H113" s="124" t="s">
        <v>73</v>
      </c>
      <c r="I113" s="118"/>
      <c r="J113" s="121">
        <f>J114</f>
        <v>459.6</v>
      </c>
      <c r="K113" s="121">
        <f>K114</f>
        <v>40</v>
      </c>
      <c r="L113" s="121">
        <f>L114</f>
        <v>40</v>
      </c>
    </row>
    <row r="114" spans="1:12" s="91" customFormat="1" ht="20.25" customHeight="1">
      <c r="A114" s="159" t="s">
        <v>279</v>
      </c>
      <c r="B114" s="118">
        <v>802</v>
      </c>
      <c r="C114" s="122" t="s">
        <v>150</v>
      </c>
      <c r="D114" s="122" t="s">
        <v>138</v>
      </c>
      <c r="E114" s="124" t="s">
        <v>194</v>
      </c>
      <c r="F114" s="124" t="s">
        <v>30</v>
      </c>
      <c r="G114" s="124" t="s">
        <v>139</v>
      </c>
      <c r="H114" s="124" t="s">
        <v>73</v>
      </c>
      <c r="I114" s="118"/>
      <c r="J114" s="121">
        <f>J118+J115</f>
        <v>459.6</v>
      </c>
      <c r="K114" s="121">
        <f>K118+K115</f>
        <v>40</v>
      </c>
      <c r="L114" s="121">
        <f>L118+L115</f>
        <v>40</v>
      </c>
    </row>
    <row r="115" spans="1:14" s="92" customFormat="1" ht="21" customHeight="1">
      <c r="A115" s="138" t="s">
        <v>280</v>
      </c>
      <c r="B115" s="154">
        <v>802</v>
      </c>
      <c r="C115" s="155">
        <v>5</v>
      </c>
      <c r="D115" s="155">
        <v>1</v>
      </c>
      <c r="E115" s="141" t="s">
        <v>194</v>
      </c>
      <c r="F115" s="141" t="s">
        <v>30</v>
      </c>
      <c r="G115" s="141" t="s">
        <v>139</v>
      </c>
      <c r="H115" s="141" t="s">
        <v>164</v>
      </c>
      <c r="I115" s="156"/>
      <c r="J115" s="142">
        <f aca="true" t="shared" si="10" ref="J115:L116">J116</f>
        <v>0</v>
      </c>
      <c r="K115" s="142">
        <f t="shared" si="10"/>
        <v>40</v>
      </c>
      <c r="L115" s="142">
        <f t="shared" si="10"/>
        <v>40</v>
      </c>
      <c r="N115" s="94"/>
    </row>
    <row r="116" spans="1:12" s="91" customFormat="1" ht="39.75" customHeight="1">
      <c r="A116" s="125" t="s">
        <v>98</v>
      </c>
      <c r="B116" s="114">
        <v>802</v>
      </c>
      <c r="C116" s="123">
        <v>5</v>
      </c>
      <c r="D116" s="123">
        <v>1</v>
      </c>
      <c r="E116" s="124" t="s">
        <v>194</v>
      </c>
      <c r="F116" s="124" t="s">
        <v>30</v>
      </c>
      <c r="G116" s="124" t="s">
        <v>139</v>
      </c>
      <c r="H116" s="124" t="s">
        <v>164</v>
      </c>
      <c r="I116" s="130">
        <v>240</v>
      </c>
      <c r="J116" s="127">
        <f t="shared" si="10"/>
        <v>0</v>
      </c>
      <c r="K116" s="127">
        <f t="shared" si="10"/>
        <v>40</v>
      </c>
      <c r="L116" s="127">
        <f t="shared" si="10"/>
        <v>40</v>
      </c>
    </row>
    <row r="117" spans="1:12" s="371" customFormat="1" ht="36.75" customHeight="1" hidden="1">
      <c r="A117" s="358"/>
      <c r="B117" s="359">
        <v>802</v>
      </c>
      <c r="C117" s="360">
        <v>5</v>
      </c>
      <c r="D117" s="360">
        <v>1</v>
      </c>
      <c r="E117" s="361" t="s">
        <v>194</v>
      </c>
      <c r="F117" s="361" t="s">
        <v>30</v>
      </c>
      <c r="G117" s="361" t="s">
        <v>139</v>
      </c>
      <c r="H117" s="361" t="s">
        <v>164</v>
      </c>
      <c r="I117" s="362">
        <v>243</v>
      </c>
      <c r="J117" s="363">
        <f>40-19-21</f>
        <v>0</v>
      </c>
      <c r="K117" s="363">
        <v>40</v>
      </c>
      <c r="L117" s="363">
        <v>40</v>
      </c>
    </row>
    <row r="118" spans="1:12" s="92" customFormat="1" ht="84.75" customHeight="1">
      <c r="A118" s="138" t="s">
        <v>114</v>
      </c>
      <c r="B118" s="154">
        <v>802</v>
      </c>
      <c r="C118" s="155">
        <v>5</v>
      </c>
      <c r="D118" s="155">
        <v>1</v>
      </c>
      <c r="E118" s="141" t="s">
        <v>194</v>
      </c>
      <c r="F118" s="141" t="s">
        <v>30</v>
      </c>
      <c r="G118" s="141" t="s">
        <v>139</v>
      </c>
      <c r="H118" s="141" t="s">
        <v>115</v>
      </c>
      <c r="I118" s="153"/>
      <c r="J118" s="142">
        <f>J119</f>
        <v>459.6</v>
      </c>
      <c r="K118" s="142">
        <f>K119</f>
        <v>0</v>
      </c>
      <c r="L118" s="142">
        <f>L119</f>
        <v>0</v>
      </c>
    </row>
    <row r="119" spans="1:12" s="91" customFormat="1" ht="33" customHeight="1">
      <c r="A119" s="125" t="s">
        <v>98</v>
      </c>
      <c r="B119" s="114">
        <v>802</v>
      </c>
      <c r="C119" s="123">
        <v>5</v>
      </c>
      <c r="D119" s="123">
        <v>1</v>
      </c>
      <c r="E119" s="124" t="s">
        <v>194</v>
      </c>
      <c r="F119" s="124" t="s">
        <v>30</v>
      </c>
      <c r="G119" s="124" t="s">
        <v>139</v>
      </c>
      <c r="H119" s="124" t="s">
        <v>115</v>
      </c>
      <c r="I119" s="130">
        <v>240</v>
      </c>
      <c r="J119" s="127">
        <f>J120+J121</f>
        <v>459.6</v>
      </c>
      <c r="K119" s="127">
        <f>K120+K121</f>
        <v>0</v>
      </c>
      <c r="L119" s="127">
        <f>L120+L121</f>
        <v>0</v>
      </c>
    </row>
    <row r="120" spans="1:12" s="371" customFormat="1" ht="33" customHeight="1" hidden="1">
      <c r="A120" s="358"/>
      <c r="B120" s="359">
        <v>802</v>
      </c>
      <c r="C120" s="360">
        <v>5</v>
      </c>
      <c r="D120" s="360">
        <v>1</v>
      </c>
      <c r="E120" s="361" t="s">
        <v>194</v>
      </c>
      <c r="F120" s="361" t="s">
        <v>30</v>
      </c>
      <c r="G120" s="361" t="s">
        <v>139</v>
      </c>
      <c r="H120" s="361" t="s">
        <v>115</v>
      </c>
      <c r="I120" s="362">
        <v>243</v>
      </c>
      <c r="J120" s="363">
        <v>0</v>
      </c>
      <c r="K120" s="363">
        <v>0</v>
      </c>
      <c r="L120" s="363">
        <v>0</v>
      </c>
    </row>
    <row r="121" spans="1:12" s="371" customFormat="1" ht="30.75" customHeight="1" hidden="1">
      <c r="A121" s="358" t="s">
        <v>55</v>
      </c>
      <c r="B121" s="359">
        <v>802</v>
      </c>
      <c r="C121" s="360">
        <v>5</v>
      </c>
      <c r="D121" s="360">
        <v>1</v>
      </c>
      <c r="E121" s="361" t="s">
        <v>194</v>
      </c>
      <c r="F121" s="361" t="s">
        <v>30</v>
      </c>
      <c r="G121" s="361" t="s">
        <v>139</v>
      </c>
      <c r="H121" s="361" t="s">
        <v>115</v>
      </c>
      <c r="I121" s="362">
        <v>244</v>
      </c>
      <c r="J121" s="363">
        <f>455.2+4.3+0.1</f>
        <v>459.6</v>
      </c>
      <c r="K121" s="363">
        <v>0</v>
      </c>
      <c r="L121" s="363">
        <v>0</v>
      </c>
    </row>
    <row r="122" spans="1:12" s="91" customFormat="1" ht="16.5" customHeight="1">
      <c r="A122" s="117" t="s">
        <v>80</v>
      </c>
      <c r="B122" s="118">
        <v>802</v>
      </c>
      <c r="C122" s="122" t="s">
        <v>150</v>
      </c>
      <c r="D122" s="122" t="s">
        <v>139</v>
      </c>
      <c r="E122" s="124"/>
      <c r="F122" s="124"/>
      <c r="G122" s="124"/>
      <c r="H122" s="124"/>
      <c r="I122" s="119" t="s">
        <v>151</v>
      </c>
      <c r="J122" s="121">
        <f>J123</f>
        <v>424.9</v>
      </c>
      <c r="K122" s="121">
        <f>K125</f>
        <v>0</v>
      </c>
      <c r="L122" s="121">
        <f>L125</f>
        <v>0</v>
      </c>
    </row>
    <row r="123" spans="1:12" s="91" customFormat="1" ht="39.75" customHeight="1">
      <c r="A123" s="158" t="s">
        <v>195</v>
      </c>
      <c r="B123" s="118">
        <v>802</v>
      </c>
      <c r="C123" s="122" t="s">
        <v>150</v>
      </c>
      <c r="D123" s="122" t="s">
        <v>139</v>
      </c>
      <c r="E123" s="124" t="s">
        <v>194</v>
      </c>
      <c r="F123" s="124" t="s">
        <v>30</v>
      </c>
      <c r="G123" s="124" t="s">
        <v>71</v>
      </c>
      <c r="H123" s="124" t="s">
        <v>73</v>
      </c>
      <c r="I123" s="119"/>
      <c r="J123" s="121">
        <f>J124</f>
        <v>424.9</v>
      </c>
      <c r="K123" s="121">
        <f aca="true" t="shared" si="11" ref="K123:L126">K124</f>
        <v>0</v>
      </c>
      <c r="L123" s="121">
        <f t="shared" si="11"/>
        <v>0</v>
      </c>
    </row>
    <row r="124" spans="1:12" s="91" customFormat="1" ht="22.5" customHeight="1">
      <c r="A124" s="159" t="s">
        <v>281</v>
      </c>
      <c r="B124" s="118">
        <v>802</v>
      </c>
      <c r="C124" s="122" t="s">
        <v>150</v>
      </c>
      <c r="D124" s="122" t="s">
        <v>139</v>
      </c>
      <c r="E124" s="124" t="s">
        <v>194</v>
      </c>
      <c r="F124" s="124" t="s">
        <v>30</v>
      </c>
      <c r="G124" s="124" t="s">
        <v>143</v>
      </c>
      <c r="H124" s="124" t="s">
        <v>73</v>
      </c>
      <c r="I124" s="119"/>
      <c r="J124" s="121">
        <f>J125+J129</f>
        <v>424.9</v>
      </c>
      <c r="K124" s="121">
        <f t="shared" si="11"/>
        <v>0</v>
      </c>
      <c r="L124" s="121">
        <f t="shared" si="11"/>
        <v>0</v>
      </c>
    </row>
    <row r="125" spans="1:12" s="94" customFormat="1" ht="67.5" customHeight="1">
      <c r="A125" s="432" t="s">
        <v>116</v>
      </c>
      <c r="B125" s="154">
        <v>802</v>
      </c>
      <c r="C125" s="155">
        <v>5</v>
      </c>
      <c r="D125" s="155">
        <v>2</v>
      </c>
      <c r="E125" s="141" t="s">
        <v>194</v>
      </c>
      <c r="F125" s="141" t="s">
        <v>30</v>
      </c>
      <c r="G125" s="141" t="s">
        <v>143</v>
      </c>
      <c r="H125" s="141" t="s">
        <v>117</v>
      </c>
      <c r="I125" s="139" t="s">
        <v>151</v>
      </c>
      <c r="J125" s="142">
        <f>J126</f>
        <v>424.9</v>
      </c>
      <c r="K125" s="142">
        <f t="shared" si="11"/>
        <v>0</v>
      </c>
      <c r="L125" s="142">
        <f t="shared" si="11"/>
        <v>0</v>
      </c>
    </row>
    <row r="126" spans="1:12" s="82" customFormat="1" ht="34.5" customHeight="1">
      <c r="A126" s="125" t="s">
        <v>98</v>
      </c>
      <c r="B126" s="114">
        <v>802</v>
      </c>
      <c r="C126" s="123">
        <v>5</v>
      </c>
      <c r="D126" s="123">
        <v>2</v>
      </c>
      <c r="E126" s="124" t="s">
        <v>194</v>
      </c>
      <c r="F126" s="124" t="s">
        <v>30</v>
      </c>
      <c r="G126" s="124" t="s">
        <v>143</v>
      </c>
      <c r="H126" s="124" t="s">
        <v>117</v>
      </c>
      <c r="I126" s="130">
        <v>240</v>
      </c>
      <c r="J126" s="127">
        <f>J127+J128</f>
        <v>424.9</v>
      </c>
      <c r="K126" s="127">
        <f t="shared" si="11"/>
        <v>0</v>
      </c>
      <c r="L126" s="127">
        <f t="shared" si="11"/>
        <v>0</v>
      </c>
    </row>
    <row r="127" spans="1:12" s="373" customFormat="1" ht="31.5" customHeight="1" hidden="1">
      <c r="A127" s="358" t="s">
        <v>79</v>
      </c>
      <c r="B127" s="359">
        <v>802</v>
      </c>
      <c r="C127" s="360">
        <v>5</v>
      </c>
      <c r="D127" s="360">
        <v>2</v>
      </c>
      <c r="E127" s="361" t="s">
        <v>194</v>
      </c>
      <c r="F127" s="361" t="s">
        <v>30</v>
      </c>
      <c r="G127" s="361" t="s">
        <v>143</v>
      </c>
      <c r="H127" s="361" t="s">
        <v>117</v>
      </c>
      <c r="I127" s="365">
        <v>244</v>
      </c>
      <c r="J127" s="363">
        <v>391.5</v>
      </c>
      <c r="K127" s="363">
        <v>0</v>
      </c>
      <c r="L127" s="363">
        <v>0</v>
      </c>
    </row>
    <row r="128" spans="1:12" s="373" customFormat="1" ht="31.5" customHeight="1" hidden="1">
      <c r="A128" s="358"/>
      <c r="B128" s="359"/>
      <c r="C128" s="360"/>
      <c r="D128" s="360"/>
      <c r="E128" s="361"/>
      <c r="F128" s="361"/>
      <c r="G128" s="361"/>
      <c r="H128" s="361"/>
      <c r="I128" s="365">
        <v>247</v>
      </c>
      <c r="J128" s="363">
        <v>33.4</v>
      </c>
      <c r="K128" s="363">
        <v>0</v>
      </c>
      <c r="L128" s="363">
        <v>0</v>
      </c>
    </row>
    <row r="129" spans="1:12" s="469" customFormat="1" ht="31.5" customHeight="1">
      <c r="A129" s="468" t="s">
        <v>201</v>
      </c>
      <c r="B129" s="396">
        <v>802</v>
      </c>
      <c r="C129" s="397">
        <v>5</v>
      </c>
      <c r="D129" s="397">
        <v>2</v>
      </c>
      <c r="E129" s="378" t="s">
        <v>194</v>
      </c>
      <c r="F129" s="378" t="s">
        <v>30</v>
      </c>
      <c r="G129" s="378" t="s">
        <v>143</v>
      </c>
      <c r="H129" s="378" t="s">
        <v>125</v>
      </c>
      <c r="I129" s="407" t="s">
        <v>151</v>
      </c>
      <c r="J129" s="400">
        <f aca="true" t="shared" si="12" ref="J129:L130">J130</f>
        <v>0</v>
      </c>
      <c r="K129" s="400">
        <f t="shared" si="12"/>
        <v>0</v>
      </c>
      <c r="L129" s="400">
        <f t="shared" si="12"/>
        <v>0</v>
      </c>
    </row>
    <row r="130" spans="1:12" s="469" customFormat="1" ht="31.5" customHeight="1">
      <c r="A130" s="467" t="s">
        <v>98</v>
      </c>
      <c r="B130" s="396">
        <v>802</v>
      </c>
      <c r="C130" s="397">
        <v>5</v>
      </c>
      <c r="D130" s="397">
        <v>2</v>
      </c>
      <c r="E130" s="378" t="s">
        <v>194</v>
      </c>
      <c r="F130" s="378" t="s">
        <v>30</v>
      </c>
      <c r="G130" s="378" t="s">
        <v>143</v>
      </c>
      <c r="H130" s="378" t="s">
        <v>125</v>
      </c>
      <c r="I130" s="381">
        <v>240</v>
      </c>
      <c r="J130" s="400">
        <f t="shared" si="12"/>
        <v>0</v>
      </c>
      <c r="K130" s="400">
        <f t="shared" si="12"/>
        <v>0</v>
      </c>
      <c r="L130" s="400">
        <f t="shared" si="12"/>
        <v>0</v>
      </c>
    </row>
    <row r="131" spans="1:12" s="373" customFormat="1" ht="31.5" customHeight="1" hidden="1">
      <c r="A131" s="398"/>
      <c r="B131" s="399">
        <v>802</v>
      </c>
      <c r="C131" s="360">
        <v>5</v>
      </c>
      <c r="D131" s="360">
        <v>2</v>
      </c>
      <c r="E131" s="361" t="s">
        <v>194</v>
      </c>
      <c r="F131" s="361" t="s">
        <v>30</v>
      </c>
      <c r="G131" s="361" t="s">
        <v>143</v>
      </c>
      <c r="H131" s="361" t="s">
        <v>125</v>
      </c>
      <c r="I131" s="470">
        <v>244</v>
      </c>
      <c r="J131" s="363">
        <f>90-90</f>
        <v>0</v>
      </c>
      <c r="K131" s="363">
        <v>0</v>
      </c>
      <c r="L131" s="363">
        <v>0</v>
      </c>
    </row>
    <row r="132" spans="1:12" s="82" customFormat="1" ht="15.75" customHeight="1">
      <c r="A132" s="117" t="s">
        <v>8</v>
      </c>
      <c r="B132" s="118">
        <v>802</v>
      </c>
      <c r="C132" s="122" t="s">
        <v>150</v>
      </c>
      <c r="D132" s="122" t="s">
        <v>143</v>
      </c>
      <c r="E132" s="124"/>
      <c r="F132" s="124"/>
      <c r="G132" s="124"/>
      <c r="H132" s="124"/>
      <c r="I132" s="119"/>
      <c r="J132" s="121">
        <f aca="true" t="shared" si="13" ref="J132:L133">J133</f>
        <v>1429.126</v>
      </c>
      <c r="K132" s="121">
        <f t="shared" si="13"/>
        <v>1058.4</v>
      </c>
      <c r="L132" s="121">
        <f t="shared" si="13"/>
        <v>1070.4</v>
      </c>
    </row>
    <row r="133" spans="1:12" s="88" customFormat="1" ht="34.5" customHeight="1">
      <c r="A133" s="131" t="s">
        <v>195</v>
      </c>
      <c r="B133" s="147">
        <v>802</v>
      </c>
      <c r="C133" s="122" t="s">
        <v>150</v>
      </c>
      <c r="D133" s="122" t="s">
        <v>143</v>
      </c>
      <c r="E133" s="132" t="s">
        <v>194</v>
      </c>
      <c r="F133" s="132" t="s">
        <v>30</v>
      </c>
      <c r="G133" s="132" t="s">
        <v>71</v>
      </c>
      <c r="H133" s="132" t="s">
        <v>73</v>
      </c>
      <c r="I133" s="118"/>
      <c r="J133" s="121">
        <f t="shared" si="13"/>
        <v>1429.126</v>
      </c>
      <c r="K133" s="121">
        <f t="shared" si="13"/>
        <v>1058.4</v>
      </c>
      <c r="L133" s="121">
        <f t="shared" si="13"/>
        <v>1070.4</v>
      </c>
    </row>
    <row r="134" spans="1:12" s="93" customFormat="1" ht="53.25" customHeight="1">
      <c r="A134" s="160" t="s">
        <v>282</v>
      </c>
      <c r="B134" s="151">
        <v>802</v>
      </c>
      <c r="C134" s="135" t="s">
        <v>150</v>
      </c>
      <c r="D134" s="135" t="s">
        <v>143</v>
      </c>
      <c r="E134" s="135" t="s">
        <v>194</v>
      </c>
      <c r="F134" s="135" t="s">
        <v>30</v>
      </c>
      <c r="G134" s="135" t="s">
        <v>141</v>
      </c>
      <c r="H134" s="135" t="s">
        <v>73</v>
      </c>
      <c r="I134" s="134"/>
      <c r="J134" s="137">
        <f>J135+J138+J141+J144+J147</f>
        <v>1429.126</v>
      </c>
      <c r="K134" s="137">
        <f>K135+K138+K141+K144+K147</f>
        <v>1058.4</v>
      </c>
      <c r="L134" s="137">
        <f>L135+L138+L141+L144+L147</f>
        <v>1070.4</v>
      </c>
    </row>
    <row r="135" spans="1:12" s="93" customFormat="1" ht="24" customHeight="1">
      <c r="A135" s="162" t="s">
        <v>283</v>
      </c>
      <c r="B135" s="154">
        <v>802</v>
      </c>
      <c r="C135" s="140" t="s">
        <v>150</v>
      </c>
      <c r="D135" s="140" t="s">
        <v>143</v>
      </c>
      <c r="E135" s="140" t="s">
        <v>194</v>
      </c>
      <c r="F135" s="140" t="s">
        <v>30</v>
      </c>
      <c r="G135" s="140" t="s">
        <v>141</v>
      </c>
      <c r="H135" s="140" t="s">
        <v>118</v>
      </c>
      <c r="I135" s="139"/>
      <c r="J135" s="127">
        <f aca="true" t="shared" si="14" ref="J135:L136">J136</f>
        <v>54</v>
      </c>
      <c r="K135" s="127">
        <f t="shared" si="14"/>
        <v>50</v>
      </c>
      <c r="L135" s="127">
        <f t="shared" si="14"/>
        <v>30</v>
      </c>
    </row>
    <row r="136" spans="1:12" s="93" customFormat="1" ht="33.75" customHeight="1">
      <c r="A136" s="157" t="s">
        <v>98</v>
      </c>
      <c r="B136" s="114">
        <v>802</v>
      </c>
      <c r="C136" s="126" t="s">
        <v>150</v>
      </c>
      <c r="D136" s="126" t="s">
        <v>143</v>
      </c>
      <c r="E136" s="126" t="s">
        <v>194</v>
      </c>
      <c r="F136" s="126" t="s">
        <v>30</v>
      </c>
      <c r="G136" s="126" t="s">
        <v>141</v>
      </c>
      <c r="H136" s="126" t="s">
        <v>118</v>
      </c>
      <c r="I136" s="119">
        <v>240</v>
      </c>
      <c r="J136" s="127">
        <f t="shared" si="14"/>
        <v>54</v>
      </c>
      <c r="K136" s="127">
        <f t="shared" si="14"/>
        <v>50</v>
      </c>
      <c r="L136" s="127">
        <f t="shared" si="14"/>
        <v>30</v>
      </c>
    </row>
    <row r="137" spans="1:12" s="374" customFormat="1" ht="38.25" customHeight="1" hidden="1">
      <c r="A137" s="372" t="s">
        <v>79</v>
      </c>
      <c r="B137" s="359">
        <v>802</v>
      </c>
      <c r="C137" s="366" t="s">
        <v>150</v>
      </c>
      <c r="D137" s="366" t="s">
        <v>143</v>
      </c>
      <c r="E137" s="366" t="s">
        <v>194</v>
      </c>
      <c r="F137" s="366" t="s">
        <v>30</v>
      </c>
      <c r="G137" s="366" t="s">
        <v>141</v>
      </c>
      <c r="H137" s="366" t="s">
        <v>118</v>
      </c>
      <c r="I137" s="365">
        <v>244</v>
      </c>
      <c r="J137" s="363">
        <f>53.9+0.1</f>
        <v>54</v>
      </c>
      <c r="K137" s="363">
        <v>50</v>
      </c>
      <c r="L137" s="363">
        <v>30</v>
      </c>
    </row>
    <row r="138" spans="1:12" s="93" customFormat="1" ht="22.5" customHeight="1">
      <c r="A138" s="162" t="s">
        <v>153</v>
      </c>
      <c r="B138" s="154">
        <v>802</v>
      </c>
      <c r="C138" s="140" t="s">
        <v>150</v>
      </c>
      <c r="D138" s="140" t="s">
        <v>143</v>
      </c>
      <c r="E138" s="140" t="s">
        <v>194</v>
      </c>
      <c r="F138" s="140" t="s">
        <v>30</v>
      </c>
      <c r="G138" s="140" t="s">
        <v>141</v>
      </c>
      <c r="H138" s="140" t="s">
        <v>119</v>
      </c>
      <c r="I138" s="139"/>
      <c r="J138" s="127">
        <f aca="true" t="shared" si="15" ref="J138:L139">J139</f>
        <v>271.6</v>
      </c>
      <c r="K138" s="127">
        <f t="shared" si="15"/>
        <v>518</v>
      </c>
      <c r="L138" s="127">
        <f t="shared" si="15"/>
        <v>550</v>
      </c>
    </row>
    <row r="139" spans="1:12" s="93" customFormat="1" ht="38.25" customHeight="1">
      <c r="A139" s="157" t="s">
        <v>98</v>
      </c>
      <c r="B139" s="114">
        <v>802</v>
      </c>
      <c r="C139" s="126" t="s">
        <v>150</v>
      </c>
      <c r="D139" s="126" t="s">
        <v>143</v>
      </c>
      <c r="E139" s="126" t="s">
        <v>194</v>
      </c>
      <c r="F139" s="126" t="s">
        <v>30</v>
      </c>
      <c r="G139" s="126" t="s">
        <v>141</v>
      </c>
      <c r="H139" s="126" t="s">
        <v>119</v>
      </c>
      <c r="I139" s="119">
        <v>240</v>
      </c>
      <c r="J139" s="127">
        <f t="shared" si="15"/>
        <v>271.6</v>
      </c>
      <c r="K139" s="127">
        <f t="shared" si="15"/>
        <v>518</v>
      </c>
      <c r="L139" s="127">
        <f t="shared" si="15"/>
        <v>550</v>
      </c>
    </row>
    <row r="140" spans="1:12" s="374" customFormat="1" ht="38.25" customHeight="1" hidden="1">
      <c r="A140" s="372" t="s">
        <v>79</v>
      </c>
      <c r="B140" s="359">
        <v>802</v>
      </c>
      <c r="C140" s="366" t="s">
        <v>150</v>
      </c>
      <c r="D140" s="366" t="s">
        <v>143</v>
      </c>
      <c r="E140" s="366" t="s">
        <v>194</v>
      </c>
      <c r="F140" s="366" t="s">
        <v>30</v>
      </c>
      <c r="G140" s="366" t="s">
        <v>141</v>
      </c>
      <c r="H140" s="366" t="s">
        <v>119</v>
      </c>
      <c r="I140" s="365">
        <v>244</v>
      </c>
      <c r="J140" s="363">
        <v>271.6</v>
      </c>
      <c r="K140" s="363">
        <v>518</v>
      </c>
      <c r="L140" s="363">
        <v>550</v>
      </c>
    </row>
    <row r="141" spans="1:12" s="94" customFormat="1" ht="25.5" customHeight="1">
      <c r="A141" s="161" t="s">
        <v>190</v>
      </c>
      <c r="B141" s="154">
        <v>802</v>
      </c>
      <c r="C141" s="140" t="s">
        <v>150</v>
      </c>
      <c r="D141" s="140" t="s">
        <v>143</v>
      </c>
      <c r="E141" s="140" t="s">
        <v>194</v>
      </c>
      <c r="F141" s="140" t="s">
        <v>30</v>
      </c>
      <c r="G141" s="140" t="s">
        <v>141</v>
      </c>
      <c r="H141" s="140" t="s">
        <v>152</v>
      </c>
      <c r="I141" s="139"/>
      <c r="J141" s="142">
        <f aca="true" t="shared" si="16" ref="J141:L142">J142</f>
        <v>670</v>
      </c>
      <c r="K141" s="142">
        <f t="shared" si="16"/>
        <v>490.4</v>
      </c>
      <c r="L141" s="142">
        <f t="shared" si="16"/>
        <v>490.4</v>
      </c>
    </row>
    <row r="142" spans="1:12" s="82" customFormat="1" ht="38.25" customHeight="1">
      <c r="A142" s="157" t="s">
        <v>98</v>
      </c>
      <c r="B142" s="114">
        <v>802</v>
      </c>
      <c r="C142" s="126" t="s">
        <v>150</v>
      </c>
      <c r="D142" s="126" t="s">
        <v>143</v>
      </c>
      <c r="E142" s="126" t="s">
        <v>194</v>
      </c>
      <c r="F142" s="126" t="s">
        <v>30</v>
      </c>
      <c r="G142" s="126" t="s">
        <v>141</v>
      </c>
      <c r="H142" s="126" t="s">
        <v>152</v>
      </c>
      <c r="I142" s="119">
        <v>240</v>
      </c>
      <c r="J142" s="127">
        <f t="shared" si="16"/>
        <v>670</v>
      </c>
      <c r="K142" s="127">
        <f t="shared" si="16"/>
        <v>490.4</v>
      </c>
      <c r="L142" s="127">
        <f t="shared" si="16"/>
        <v>490.4</v>
      </c>
    </row>
    <row r="143" spans="1:12" s="343" customFormat="1" ht="35.25" customHeight="1" hidden="1">
      <c r="A143" s="349" t="s">
        <v>79</v>
      </c>
      <c r="B143" s="347">
        <v>802</v>
      </c>
      <c r="C143" s="338" t="s">
        <v>150</v>
      </c>
      <c r="D143" s="338" t="s">
        <v>143</v>
      </c>
      <c r="E143" s="338" t="s">
        <v>194</v>
      </c>
      <c r="F143" s="338" t="s">
        <v>30</v>
      </c>
      <c r="G143" s="338" t="s">
        <v>141</v>
      </c>
      <c r="H143" s="338" t="s">
        <v>152</v>
      </c>
      <c r="I143" s="337">
        <v>244</v>
      </c>
      <c r="J143" s="342">
        <v>670</v>
      </c>
      <c r="K143" s="342">
        <v>490.4</v>
      </c>
      <c r="L143" s="342">
        <v>490.4</v>
      </c>
    </row>
    <row r="144" spans="1:12" s="176" customFormat="1" ht="35.25" customHeight="1">
      <c r="A144" s="216" t="s">
        <v>213</v>
      </c>
      <c r="B144" s="214">
        <v>802</v>
      </c>
      <c r="C144" s="217" t="s">
        <v>150</v>
      </c>
      <c r="D144" s="217" t="s">
        <v>143</v>
      </c>
      <c r="E144" s="217" t="s">
        <v>194</v>
      </c>
      <c r="F144" s="217" t="s">
        <v>30</v>
      </c>
      <c r="G144" s="217" t="s">
        <v>141</v>
      </c>
      <c r="H144" s="126" t="s">
        <v>214</v>
      </c>
      <c r="I144" s="70"/>
      <c r="J144" s="215">
        <f aca="true" t="shared" si="17" ref="J144:L145">J145</f>
        <v>175.526</v>
      </c>
      <c r="K144" s="215">
        <f t="shared" si="17"/>
        <v>0</v>
      </c>
      <c r="L144" s="215">
        <f t="shared" si="17"/>
        <v>0</v>
      </c>
    </row>
    <row r="145" spans="1:12" s="176" customFormat="1" ht="35.25" customHeight="1">
      <c r="A145" s="218" t="s">
        <v>98</v>
      </c>
      <c r="B145" s="214">
        <v>802</v>
      </c>
      <c r="C145" s="217" t="s">
        <v>150</v>
      </c>
      <c r="D145" s="217" t="s">
        <v>143</v>
      </c>
      <c r="E145" s="217" t="s">
        <v>194</v>
      </c>
      <c r="F145" s="217" t="s">
        <v>30</v>
      </c>
      <c r="G145" s="217" t="s">
        <v>141</v>
      </c>
      <c r="H145" s="126" t="s">
        <v>214</v>
      </c>
      <c r="I145" s="70">
        <v>240</v>
      </c>
      <c r="J145" s="215">
        <f t="shared" si="17"/>
        <v>175.526</v>
      </c>
      <c r="K145" s="215">
        <f t="shared" si="17"/>
        <v>0</v>
      </c>
      <c r="L145" s="215">
        <f t="shared" si="17"/>
        <v>0</v>
      </c>
    </row>
    <row r="146" spans="1:12" s="343" customFormat="1" ht="35.25" customHeight="1" hidden="1">
      <c r="A146" s="349" t="s">
        <v>79</v>
      </c>
      <c r="B146" s="347">
        <v>802</v>
      </c>
      <c r="C146" s="338" t="s">
        <v>150</v>
      </c>
      <c r="D146" s="338" t="s">
        <v>143</v>
      </c>
      <c r="E146" s="338" t="s">
        <v>194</v>
      </c>
      <c r="F146" s="338" t="s">
        <v>30</v>
      </c>
      <c r="G146" s="338" t="s">
        <v>141</v>
      </c>
      <c r="H146" s="338" t="s">
        <v>214</v>
      </c>
      <c r="I146" s="337">
        <v>244</v>
      </c>
      <c r="J146" s="342">
        <f>1.2+121.7+52.1+0.526</f>
        <v>175.526</v>
      </c>
      <c r="K146" s="342">
        <v>0</v>
      </c>
      <c r="L146" s="342">
        <v>0</v>
      </c>
    </row>
    <row r="147" spans="1:12" s="430" customFormat="1" ht="35.25" customHeight="1">
      <c r="A147" s="216" t="s">
        <v>201</v>
      </c>
      <c r="B147" s="426">
        <v>802</v>
      </c>
      <c r="C147" s="427" t="s">
        <v>150</v>
      </c>
      <c r="D147" s="427" t="s">
        <v>143</v>
      </c>
      <c r="E147" s="427" t="s">
        <v>194</v>
      </c>
      <c r="F147" s="427" t="s">
        <v>30</v>
      </c>
      <c r="G147" s="427" t="s">
        <v>141</v>
      </c>
      <c r="H147" s="427" t="s">
        <v>125</v>
      </c>
      <c r="I147" s="428"/>
      <c r="J147" s="429">
        <f aca="true" t="shared" si="18" ref="J147:L148">J148</f>
        <v>258</v>
      </c>
      <c r="K147" s="429">
        <f t="shared" si="18"/>
        <v>0</v>
      </c>
      <c r="L147" s="429">
        <f t="shared" si="18"/>
        <v>0</v>
      </c>
    </row>
    <row r="148" spans="1:12" s="39" customFormat="1" ht="35.25" customHeight="1">
      <c r="A148" s="237" t="s">
        <v>98</v>
      </c>
      <c r="B148" s="214">
        <v>802</v>
      </c>
      <c r="C148" s="217" t="s">
        <v>150</v>
      </c>
      <c r="D148" s="217" t="s">
        <v>143</v>
      </c>
      <c r="E148" s="217" t="s">
        <v>194</v>
      </c>
      <c r="F148" s="217" t="s">
        <v>30</v>
      </c>
      <c r="G148" s="217" t="s">
        <v>141</v>
      </c>
      <c r="H148" s="217" t="s">
        <v>125</v>
      </c>
      <c r="I148" s="70">
        <v>240</v>
      </c>
      <c r="J148" s="215">
        <f t="shared" si="18"/>
        <v>258</v>
      </c>
      <c r="K148" s="215">
        <f t="shared" si="18"/>
        <v>0</v>
      </c>
      <c r="L148" s="215">
        <f t="shared" si="18"/>
        <v>0</v>
      </c>
    </row>
    <row r="149" spans="1:12" s="373" customFormat="1" ht="45.75" customHeight="1" hidden="1">
      <c r="A149" s="372" t="s">
        <v>79</v>
      </c>
      <c r="B149" s="359">
        <v>802</v>
      </c>
      <c r="C149" s="366" t="s">
        <v>150</v>
      </c>
      <c r="D149" s="366" t="s">
        <v>143</v>
      </c>
      <c r="E149" s="366" t="s">
        <v>194</v>
      </c>
      <c r="F149" s="366" t="s">
        <v>30</v>
      </c>
      <c r="G149" s="366" t="s">
        <v>141</v>
      </c>
      <c r="H149" s="366" t="s">
        <v>125</v>
      </c>
      <c r="I149" s="365">
        <v>244</v>
      </c>
      <c r="J149" s="363">
        <f>77.4+180.6</f>
        <v>258</v>
      </c>
      <c r="K149" s="363">
        <v>0</v>
      </c>
      <c r="L149" s="363">
        <v>0</v>
      </c>
    </row>
    <row r="150" spans="1:12" s="82" customFormat="1" ht="15.75">
      <c r="A150" s="117" t="s">
        <v>33</v>
      </c>
      <c r="B150" s="118">
        <v>802</v>
      </c>
      <c r="C150" s="122" t="s">
        <v>154</v>
      </c>
      <c r="D150" s="122" t="s">
        <v>71</v>
      </c>
      <c r="E150" s="124"/>
      <c r="F150" s="124"/>
      <c r="G150" s="124"/>
      <c r="H150" s="124"/>
      <c r="I150" s="118"/>
      <c r="J150" s="121">
        <f>J151</f>
        <v>4.3</v>
      </c>
      <c r="K150" s="121">
        <f>K151</f>
        <v>0</v>
      </c>
      <c r="L150" s="121">
        <f>L151</f>
        <v>0</v>
      </c>
    </row>
    <row r="151" spans="1:12" s="88" customFormat="1" ht="15.75">
      <c r="A151" s="117" t="s">
        <v>32</v>
      </c>
      <c r="B151" s="118">
        <v>802</v>
      </c>
      <c r="C151" s="122" t="s">
        <v>154</v>
      </c>
      <c r="D151" s="122" t="s">
        <v>154</v>
      </c>
      <c r="E151" s="132"/>
      <c r="F151" s="132"/>
      <c r="G151" s="132"/>
      <c r="H151" s="132"/>
      <c r="I151" s="118"/>
      <c r="J151" s="121">
        <f>J154</f>
        <v>4.3</v>
      </c>
      <c r="K151" s="121">
        <f>K154</f>
        <v>0</v>
      </c>
      <c r="L151" s="121">
        <f>L154</f>
        <v>0</v>
      </c>
    </row>
    <row r="152" spans="1:12" s="88" customFormat="1" ht="39" customHeight="1">
      <c r="A152" s="131" t="s">
        <v>195</v>
      </c>
      <c r="B152" s="118">
        <v>802</v>
      </c>
      <c r="C152" s="122" t="s">
        <v>154</v>
      </c>
      <c r="D152" s="122" t="s">
        <v>154</v>
      </c>
      <c r="E152" s="132" t="s">
        <v>194</v>
      </c>
      <c r="F152" s="132" t="s">
        <v>30</v>
      </c>
      <c r="G152" s="132" t="s">
        <v>71</v>
      </c>
      <c r="H152" s="132" t="s">
        <v>73</v>
      </c>
      <c r="I152" s="118"/>
      <c r="J152" s="121">
        <f>J153</f>
        <v>4.3</v>
      </c>
      <c r="K152" s="121">
        <f aca="true" t="shared" si="19" ref="K152:L154">K153</f>
        <v>0</v>
      </c>
      <c r="L152" s="121">
        <f t="shared" si="19"/>
        <v>0</v>
      </c>
    </row>
    <row r="153" spans="1:12" s="93" customFormat="1" ht="38.25" customHeight="1">
      <c r="A153" s="133" t="s">
        <v>284</v>
      </c>
      <c r="B153" s="134">
        <v>802</v>
      </c>
      <c r="C153" s="135" t="s">
        <v>154</v>
      </c>
      <c r="D153" s="135" t="s">
        <v>154</v>
      </c>
      <c r="E153" s="136" t="s">
        <v>194</v>
      </c>
      <c r="F153" s="136" t="s">
        <v>30</v>
      </c>
      <c r="G153" s="136" t="s">
        <v>150</v>
      </c>
      <c r="H153" s="136" t="s">
        <v>73</v>
      </c>
      <c r="I153" s="134"/>
      <c r="J153" s="137">
        <f>J154</f>
        <v>4.3</v>
      </c>
      <c r="K153" s="137">
        <f t="shared" si="19"/>
        <v>0</v>
      </c>
      <c r="L153" s="137">
        <f t="shared" si="19"/>
        <v>0</v>
      </c>
    </row>
    <row r="154" spans="1:12" s="94" customFormat="1" ht="62.25" customHeight="1">
      <c r="A154" s="161" t="s">
        <v>120</v>
      </c>
      <c r="B154" s="154">
        <v>802</v>
      </c>
      <c r="C154" s="155">
        <v>7</v>
      </c>
      <c r="D154" s="140" t="s">
        <v>154</v>
      </c>
      <c r="E154" s="141" t="s">
        <v>194</v>
      </c>
      <c r="F154" s="141" t="s">
        <v>30</v>
      </c>
      <c r="G154" s="141" t="s">
        <v>150</v>
      </c>
      <c r="H154" s="141" t="s">
        <v>121</v>
      </c>
      <c r="I154" s="156"/>
      <c r="J154" s="142">
        <f>J155</f>
        <v>4.3</v>
      </c>
      <c r="K154" s="142">
        <f t="shared" si="19"/>
        <v>0</v>
      </c>
      <c r="L154" s="142">
        <f t="shared" si="19"/>
        <v>0</v>
      </c>
    </row>
    <row r="155" spans="1:12" s="101" customFormat="1" ht="20.25" customHeight="1">
      <c r="A155" s="125" t="s">
        <v>22</v>
      </c>
      <c r="B155" s="114">
        <v>802</v>
      </c>
      <c r="C155" s="123">
        <v>7</v>
      </c>
      <c r="D155" s="126" t="s">
        <v>154</v>
      </c>
      <c r="E155" s="124" t="s">
        <v>194</v>
      </c>
      <c r="F155" s="124" t="s">
        <v>30</v>
      </c>
      <c r="G155" s="124" t="s">
        <v>150</v>
      </c>
      <c r="H155" s="124" t="s">
        <v>121</v>
      </c>
      <c r="I155" s="130">
        <v>540</v>
      </c>
      <c r="J155" s="127">
        <v>4.3</v>
      </c>
      <c r="K155" s="127">
        <v>0</v>
      </c>
      <c r="L155" s="127">
        <v>0</v>
      </c>
    </row>
    <row r="156" spans="1:12" s="84" customFormat="1" ht="15" customHeight="1">
      <c r="A156" s="117" t="s">
        <v>9</v>
      </c>
      <c r="B156" s="118">
        <v>802</v>
      </c>
      <c r="C156" s="122" t="s">
        <v>149</v>
      </c>
      <c r="D156" s="122" t="s">
        <v>71</v>
      </c>
      <c r="E156" s="123"/>
      <c r="F156" s="124"/>
      <c r="G156" s="124"/>
      <c r="H156" s="130"/>
      <c r="I156" s="119"/>
      <c r="J156" s="121">
        <f aca="true" t="shared" si="20" ref="J156:L158">J157</f>
        <v>530.6</v>
      </c>
      <c r="K156" s="121">
        <f t="shared" si="20"/>
        <v>432</v>
      </c>
      <c r="L156" s="121">
        <f t="shared" si="20"/>
        <v>432</v>
      </c>
    </row>
    <row r="157" spans="1:12" s="90" customFormat="1" ht="16.5" customHeight="1">
      <c r="A157" s="117" t="s">
        <v>27</v>
      </c>
      <c r="B157" s="118">
        <v>802</v>
      </c>
      <c r="C157" s="122" t="s">
        <v>149</v>
      </c>
      <c r="D157" s="122" t="s">
        <v>138</v>
      </c>
      <c r="E157" s="148"/>
      <c r="F157" s="132"/>
      <c r="G157" s="132"/>
      <c r="H157" s="149"/>
      <c r="I157" s="118"/>
      <c r="J157" s="121">
        <f t="shared" si="20"/>
        <v>530.6</v>
      </c>
      <c r="K157" s="121">
        <f t="shared" si="20"/>
        <v>432</v>
      </c>
      <c r="L157" s="121">
        <f t="shared" si="20"/>
        <v>432</v>
      </c>
    </row>
    <row r="158" spans="1:14" s="84" customFormat="1" ht="16.5" customHeight="1">
      <c r="A158" s="125" t="s">
        <v>155</v>
      </c>
      <c r="B158" s="119">
        <v>802</v>
      </c>
      <c r="C158" s="126" t="s">
        <v>149</v>
      </c>
      <c r="D158" s="126" t="s">
        <v>138</v>
      </c>
      <c r="E158" s="123">
        <v>91</v>
      </c>
      <c r="F158" s="124" t="s">
        <v>30</v>
      </c>
      <c r="G158" s="124" t="s">
        <v>71</v>
      </c>
      <c r="H158" s="124" t="s">
        <v>73</v>
      </c>
      <c r="I158" s="119"/>
      <c r="J158" s="127">
        <f t="shared" si="20"/>
        <v>530.6</v>
      </c>
      <c r="K158" s="127">
        <f t="shared" si="20"/>
        <v>432</v>
      </c>
      <c r="L158" s="127">
        <f t="shared" si="20"/>
        <v>432</v>
      </c>
      <c r="N158" s="95"/>
    </row>
    <row r="159" spans="1:14" s="87" customFormat="1" ht="24.75" customHeight="1">
      <c r="A159" s="125" t="s">
        <v>160</v>
      </c>
      <c r="B159" s="119">
        <v>802</v>
      </c>
      <c r="C159" s="126" t="s">
        <v>149</v>
      </c>
      <c r="D159" s="126" t="s">
        <v>138</v>
      </c>
      <c r="E159" s="124" t="s">
        <v>20</v>
      </c>
      <c r="F159" s="124" t="s">
        <v>30</v>
      </c>
      <c r="G159" s="124" t="s">
        <v>71</v>
      </c>
      <c r="H159" s="124" t="s">
        <v>161</v>
      </c>
      <c r="I159" s="119"/>
      <c r="J159" s="127">
        <f>J161</f>
        <v>530.6</v>
      </c>
      <c r="K159" s="127">
        <f>K161</f>
        <v>432</v>
      </c>
      <c r="L159" s="127">
        <f>L161</f>
        <v>432</v>
      </c>
      <c r="N159" s="95"/>
    </row>
    <row r="160" spans="1:13" s="434" customFormat="1" ht="31.5" customHeight="1">
      <c r="A160" s="138" t="s">
        <v>122</v>
      </c>
      <c r="B160" s="154">
        <v>802</v>
      </c>
      <c r="C160" s="155">
        <v>10</v>
      </c>
      <c r="D160" s="155">
        <v>1</v>
      </c>
      <c r="E160" s="155">
        <v>91</v>
      </c>
      <c r="F160" s="141" t="s">
        <v>30</v>
      </c>
      <c r="G160" s="141" t="s">
        <v>71</v>
      </c>
      <c r="H160" s="141" t="s">
        <v>161</v>
      </c>
      <c r="I160" s="156">
        <v>320</v>
      </c>
      <c r="J160" s="142">
        <f>J161</f>
        <v>530.6</v>
      </c>
      <c r="K160" s="142">
        <f>K161</f>
        <v>432</v>
      </c>
      <c r="L160" s="142">
        <f>L161</f>
        <v>432</v>
      </c>
      <c r="M160" s="433"/>
    </row>
    <row r="161" spans="1:16" s="343" customFormat="1" ht="31.5" customHeight="1" hidden="1">
      <c r="A161" s="336" t="s">
        <v>156</v>
      </c>
      <c r="B161" s="337">
        <v>802</v>
      </c>
      <c r="C161" s="338" t="s">
        <v>149</v>
      </c>
      <c r="D161" s="338" t="s">
        <v>138</v>
      </c>
      <c r="E161" s="341" t="s">
        <v>20</v>
      </c>
      <c r="F161" s="341" t="s">
        <v>30</v>
      </c>
      <c r="G161" s="341" t="s">
        <v>71</v>
      </c>
      <c r="H161" s="341" t="s">
        <v>161</v>
      </c>
      <c r="I161" s="337">
        <v>321</v>
      </c>
      <c r="J161" s="342">
        <f>432+133.4+65.2-100</f>
        <v>530.6</v>
      </c>
      <c r="K161" s="342">
        <v>432</v>
      </c>
      <c r="L161" s="342">
        <v>432</v>
      </c>
      <c r="O161" s="350"/>
      <c r="P161" s="350"/>
    </row>
    <row r="162" spans="1:12" s="312" customFormat="1" ht="15.75" hidden="1">
      <c r="A162" s="305" t="s">
        <v>31</v>
      </c>
      <c r="B162" s="306">
        <v>802</v>
      </c>
      <c r="C162" s="307">
        <v>11</v>
      </c>
      <c r="D162" s="307">
        <v>0</v>
      </c>
      <c r="E162" s="308"/>
      <c r="F162" s="308"/>
      <c r="G162" s="309"/>
      <c r="H162" s="309"/>
      <c r="I162" s="310"/>
      <c r="J162" s="311">
        <f aca="true" t="shared" si="21" ref="J162:L167">J163</f>
        <v>0</v>
      </c>
      <c r="K162" s="311">
        <f t="shared" si="21"/>
        <v>0</v>
      </c>
      <c r="L162" s="311">
        <f t="shared" si="21"/>
        <v>0</v>
      </c>
    </row>
    <row r="163" spans="1:12" s="312" customFormat="1" ht="15.75" hidden="1">
      <c r="A163" s="305" t="s">
        <v>36</v>
      </c>
      <c r="B163" s="306">
        <v>802</v>
      </c>
      <c r="C163" s="307">
        <v>11</v>
      </c>
      <c r="D163" s="307">
        <v>1</v>
      </c>
      <c r="E163" s="308"/>
      <c r="F163" s="308"/>
      <c r="G163" s="309"/>
      <c r="H163" s="309"/>
      <c r="I163" s="310"/>
      <c r="J163" s="311">
        <f t="shared" si="21"/>
        <v>0</v>
      </c>
      <c r="K163" s="311">
        <f t="shared" si="21"/>
        <v>0</v>
      </c>
      <c r="L163" s="311">
        <f t="shared" si="21"/>
        <v>0</v>
      </c>
    </row>
    <row r="164" spans="1:12" s="317" customFormat="1" ht="37.5" customHeight="1" hidden="1">
      <c r="A164" s="313" t="s">
        <v>195</v>
      </c>
      <c r="B164" s="306">
        <v>802</v>
      </c>
      <c r="C164" s="307">
        <v>11</v>
      </c>
      <c r="D164" s="307">
        <v>1</v>
      </c>
      <c r="E164" s="314" t="s">
        <v>194</v>
      </c>
      <c r="F164" s="314" t="s">
        <v>30</v>
      </c>
      <c r="G164" s="314" t="s">
        <v>71</v>
      </c>
      <c r="H164" s="314" t="s">
        <v>73</v>
      </c>
      <c r="I164" s="315"/>
      <c r="J164" s="316">
        <f t="shared" si="21"/>
        <v>0</v>
      </c>
      <c r="K164" s="316">
        <f t="shared" si="21"/>
        <v>0</v>
      </c>
      <c r="L164" s="316">
        <f t="shared" si="21"/>
        <v>0</v>
      </c>
    </row>
    <row r="165" spans="1:12" s="324" customFormat="1" ht="31.5" hidden="1">
      <c r="A165" s="318" t="s">
        <v>157</v>
      </c>
      <c r="B165" s="319">
        <v>802</v>
      </c>
      <c r="C165" s="320">
        <v>11</v>
      </c>
      <c r="D165" s="320">
        <v>1</v>
      </c>
      <c r="E165" s="321" t="s">
        <v>194</v>
      </c>
      <c r="F165" s="321" t="s">
        <v>30</v>
      </c>
      <c r="G165" s="321" t="s">
        <v>146</v>
      </c>
      <c r="H165" s="321" t="s">
        <v>73</v>
      </c>
      <c r="I165" s="322"/>
      <c r="J165" s="323">
        <f>J168</f>
        <v>0</v>
      </c>
      <c r="K165" s="323">
        <f>K166</f>
        <v>0</v>
      </c>
      <c r="L165" s="323">
        <f>L166</f>
        <v>0</v>
      </c>
    </row>
    <row r="166" spans="1:12" s="324" customFormat="1" ht="21.75" customHeight="1" hidden="1">
      <c r="A166" s="325" t="s">
        <v>158</v>
      </c>
      <c r="B166" s="326">
        <v>802</v>
      </c>
      <c r="C166" s="327">
        <v>11</v>
      </c>
      <c r="D166" s="327">
        <v>1</v>
      </c>
      <c r="E166" s="321" t="s">
        <v>194</v>
      </c>
      <c r="F166" s="321" t="s">
        <v>30</v>
      </c>
      <c r="G166" s="321" t="s">
        <v>146</v>
      </c>
      <c r="H166" s="321" t="s">
        <v>229</v>
      </c>
      <c r="I166" s="322"/>
      <c r="J166" s="323">
        <f>J167+J168</f>
        <v>0</v>
      </c>
      <c r="K166" s="323">
        <f>K167</f>
        <v>0</v>
      </c>
      <c r="L166" s="323">
        <f>L167</f>
        <v>0</v>
      </c>
    </row>
    <row r="167" spans="1:12" s="331" customFormat="1" ht="31.5" hidden="1">
      <c r="A167" s="328" t="s">
        <v>98</v>
      </c>
      <c r="B167" s="329">
        <v>802</v>
      </c>
      <c r="C167" s="330">
        <v>11</v>
      </c>
      <c r="D167" s="330">
        <v>1</v>
      </c>
      <c r="E167" s="314" t="s">
        <v>194</v>
      </c>
      <c r="F167" s="314" t="s">
        <v>30</v>
      </c>
      <c r="G167" s="314" t="s">
        <v>146</v>
      </c>
      <c r="H167" s="314" t="s">
        <v>229</v>
      </c>
      <c r="I167" s="315">
        <v>240</v>
      </c>
      <c r="J167" s="316">
        <f t="shared" si="21"/>
        <v>0</v>
      </c>
      <c r="K167" s="316">
        <f t="shared" si="21"/>
        <v>0</v>
      </c>
      <c r="L167" s="316">
        <f t="shared" si="21"/>
        <v>0</v>
      </c>
    </row>
    <row r="168" spans="1:12" s="331" customFormat="1" ht="34.5" customHeight="1" hidden="1">
      <c r="A168" s="332" t="s">
        <v>55</v>
      </c>
      <c r="B168" s="329">
        <v>802</v>
      </c>
      <c r="C168" s="330">
        <v>11</v>
      </c>
      <c r="D168" s="330">
        <v>1</v>
      </c>
      <c r="E168" s="314" t="s">
        <v>194</v>
      </c>
      <c r="F168" s="314" t="s">
        <v>30</v>
      </c>
      <c r="G168" s="314" t="s">
        <v>146</v>
      </c>
      <c r="H168" s="314" t="s">
        <v>229</v>
      </c>
      <c r="I168" s="315">
        <v>244</v>
      </c>
      <c r="J168" s="316">
        <v>0</v>
      </c>
      <c r="K168" s="316">
        <v>0</v>
      </c>
      <c r="L168" s="316">
        <v>0</v>
      </c>
    </row>
    <row r="169" spans="1:12" s="88" customFormat="1" ht="16.5" customHeight="1">
      <c r="A169" s="168" t="s">
        <v>159</v>
      </c>
      <c r="B169" s="147"/>
      <c r="C169" s="148"/>
      <c r="D169" s="148"/>
      <c r="E169" s="148"/>
      <c r="F169" s="132"/>
      <c r="G169" s="132"/>
      <c r="H169" s="132"/>
      <c r="I169" s="118"/>
      <c r="J169" s="121">
        <f>J171-J170</f>
        <v>8647.706</v>
      </c>
      <c r="K169" s="121">
        <f>K171-K170</f>
        <v>6401.299999999999</v>
      </c>
      <c r="L169" s="121">
        <f>L171-L170</f>
        <v>6492.800000000001</v>
      </c>
    </row>
    <row r="170" spans="1:12" s="88" customFormat="1" ht="15.75">
      <c r="A170" s="169" t="s">
        <v>94</v>
      </c>
      <c r="B170" s="170"/>
      <c r="C170" s="171"/>
      <c r="D170" s="171"/>
      <c r="E170" s="167"/>
      <c r="F170" s="167"/>
      <c r="G170" s="132"/>
      <c r="H170" s="132"/>
      <c r="I170" s="149"/>
      <c r="J170" s="121">
        <v>0</v>
      </c>
      <c r="K170" s="121">
        <v>155</v>
      </c>
      <c r="L170" s="121">
        <v>320</v>
      </c>
    </row>
    <row r="171" spans="1:12" s="82" customFormat="1" ht="15.75">
      <c r="A171" s="117" t="s">
        <v>15</v>
      </c>
      <c r="B171" s="119"/>
      <c r="C171" s="126"/>
      <c r="D171" s="126"/>
      <c r="E171" s="114"/>
      <c r="F171" s="114"/>
      <c r="G171" s="120"/>
      <c r="H171" s="120"/>
      <c r="I171" s="119"/>
      <c r="J171" s="121">
        <f>J22+J87+J94+J111+J104+J150+J156+J162</f>
        <v>8647.706</v>
      </c>
      <c r="K171" s="121">
        <f>K22+K87+K94+K111+K150+K156+K162+K170</f>
        <v>6556.299999999999</v>
      </c>
      <c r="L171" s="121">
        <f>L22+L87+L94+L111+L150+L156+L162+L170</f>
        <v>6812.800000000001</v>
      </c>
    </row>
    <row r="172" ht="4.5" customHeight="1">
      <c r="J172" s="172"/>
    </row>
    <row r="173" spans="10:12" ht="12.75">
      <c r="J173" s="173"/>
      <c r="K173" s="174"/>
      <c r="L173" s="175" t="s">
        <v>288</v>
      </c>
    </row>
    <row r="178" ht="12.75">
      <c r="N178" s="49"/>
    </row>
  </sheetData>
  <sheetProtection/>
  <mergeCells count="13">
    <mergeCell ref="E20:H20"/>
    <mergeCell ref="A16:L16"/>
    <mergeCell ref="A18:A19"/>
    <mergeCell ref="B18:B19"/>
    <mergeCell ref="C18:C19"/>
    <mergeCell ref="I2:K2"/>
    <mergeCell ref="D18:D19"/>
    <mergeCell ref="E18:H19"/>
    <mergeCell ref="I18:I19"/>
    <mergeCell ref="J18:L18"/>
    <mergeCell ref="H9:K9"/>
    <mergeCell ref="H11:K11"/>
    <mergeCell ref="H12:K12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  <rowBreaks count="2" manualBreakCount="2">
    <brk id="132" max="11" man="1"/>
    <brk id="14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5"/>
  <sheetViews>
    <sheetView view="pageBreakPreview" zoomScale="75" zoomScaleNormal="75" zoomScaleSheetLayoutView="75" zoomScalePageLayoutView="0" workbookViewId="0" topLeftCell="A1">
      <selection activeCell="G3" sqref="G3"/>
    </sheetView>
  </sheetViews>
  <sheetFormatPr defaultColWidth="9.140625" defaultRowHeight="12.75"/>
  <cols>
    <col min="1" max="1" width="57.8515625" style="66" customWidth="1"/>
    <col min="2" max="2" width="4.28125" style="66" customWidth="1"/>
    <col min="3" max="3" width="3.421875" style="66" customWidth="1"/>
    <col min="4" max="4" width="3.57421875" style="66" customWidth="1"/>
    <col min="5" max="5" width="9.140625" style="67" customWidth="1"/>
    <col min="6" max="6" width="6.28125" style="67" customWidth="1"/>
    <col min="7" max="7" width="6.00390625" style="67" customWidth="1"/>
    <col min="8" max="8" width="10.28125" style="67" customWidth="1"/>
    <col min="9" max="9" width="6.7109375" style="67" customWidth="1"/>
    <col min="10" max="10" width="14.421875" style="45" customWidth="1"/>
    <col min="11" max="11" width="15.140625" style="66" customWidth="1"/>
    <col min="12" max="12" width="10.421875" style="1" customWidth="1"/>
    <col min="13" max="16384" width="9.140625" style="1" customWidth="1"/>
  </cols>
  <sheetData>
    <row r="1" spans="7:8" ht="18.75">
      <c r="G1" s="51" t="s">
        <v>198</v>
      </c>
      <c r="H1" s="50"/>
    </row>
    <row r="2" spans="7:8" ht="18.75">
      <c r="G2" s="51" t="s">
        <v>29</v>
      </c>
      <c r="H2" s="50"/>
    </row>
    <row r="3" spans="7:8" ht="18.75">
      <c r="G3" s="51" t="s">
        <v>310</v>
      </c>
      <c r="H3" s="50"/>
    </row>
    <row r="5" spans="1:14" s="2" customFormat="1" ht="15">
      <c r="A5" s="64"/>
      <c r="B5" s="64"/>
      <c r="C5" s="64"/>
      <c r="D5" s="64"/>
      <c r="E5" s="65"/>
      <c r="F5" s="65"/>
      <c r="G5" s="517" t="s">
        <v>292</v>
      </c>
      <c r="H5" s="517"/>
      <c r="I5" s="517"/>
      <c r="J5" s="517"/>
      <c r="K5" s="335"/>
      <c r="L5" s="40"/>
      <c r="M5" s="40"/>
      <c r="N5" s="40"/>
    </row>
    <row r="6" spans="1:14" s="2" customFormat="1" ht="15">
      <c r="A6" s="64"/>
      <c r="B6" s="64"/>
      <c r="C6" s="64"/>
      <c r="D6" s="64"/>
      <c r="E6" s="65"/>
      <c r="F6" s="65"/>
      <c r="G6" s="334" t="s">
        <v>234</v>
      </c>
      <c r="H6" s="334"/>
      <c r="I6" s="334"/>
      <c r="J6" s="334"/>
      <c r="K6" s="335"/>
      <c r="L6" s="40"/>
      <c r="M6" s="40"/>
      <c r="N6" s="40"/>
    </row>
    <row r="7" spans="1:14" s="2" customFormat="1" ht="38.25" customHeight="1">
      <c r="A7" s="64"/>
      <c r="B7" s="64"/>
      <c r="C7" s="64"/>
      <c r="D7" s="64"/>
      <c r="E7" s="65"/>
      <c r="F7" s="65"/>
      <c r="G7" s="518" t="s">
        <v>237</v>
      </c>
      <c r="H7" s="518"/>
      <c r="I7" s="518"/>
      <c r="J7" s="518"/>
      <c r="K7" s="335"/>
      <c r="L7" s="40"/>
      <c r="M7" s="40"/>
      <c r="N7" s="40"/>
    </row>
    <row r="8" spans="7:14" ht="13.5" customHeight="1">
      <c r="G8" s="517" t="s">
        <v>287</v>
      </c>
      <c r="H8" s="517"/>
      <c r="I8" s="517"/>
      <c r="J8" s="517"/>
      <c r="K8" s="335"/>
      <c r="L8" s="43"/>
      <c r="M8" s="43"/>
      <c r="N8" s="43"/>
    </row>
    <row r="9" spans="1:14" s="2" customFormat="1" ht="15">
      <c r="A9" s="65"/>
      <c r="B9" s="65"/>
      <c r="C9" s="65"/>
      <c r="D9" s="65"/>
      <c r="E9" s="65"/>
      <c r="F9" s="65"/>
      <c r="G9" s="17"/>
      <c r="H9" s="65"/>
      <c r="I9" s="65"/>
      <c r="J9" s="17"/>
      <c r="K9" s="65"/>
      <c r="L9" s="41"/>
      <c r="M9" s="41"/>
      <c r="N9" s="41"/>
    </row>
    <row r="10" spans="1:14" s="2" customFormat="1" ht="18.75">
      <c r="A10" s="560" t="s">
        <v>137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41"/>
      <c r="N10" s="41"/>
    </row>
    <row r="11" spans="1:12" s="2" customFormat="1" ht="51" customHeight="1">
      <c r="A11" s="554" t="s">
        <v>254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44"/>
    </row>
    <row r="12" spans="1:12" ht="3.75" customHeight="1">
      <c r="A12" s="555"/>
      <c r="B12" s="555"/>
      <c r="C12" s="555"/>
      <c r="D12" s="555"/>
      <c r="E12" s="555"/>
      <c r="F12" s="555"/>
      <c r="G12" s="555"/>
      <c r="H12" s="555"/>
      <c r="I12" s="556"/>
      <c r="J12" s="556"/>
      <c r="K12" s="556"/>
      <c r="L12" s="28"/>
    </row>
    <row r="13" spans="1:12" ht="26.25" customHeight="1">
      <c r="A13" s="559" t="s">
        <v>10</v>
      </c>
      <c r="B13" s="564" t="s">
        <v>18</v>
      </c>
      <c r="C13" s="565"/>
      <c r="D13" s="565"/>
      <c r="E13" s="566"/>
      <c r="F13" s="570" t="s">
        <v>25</v>
      </c>
      <c r="G13" s="571" t="s">
        <v>16</v>
      </c>
      <c r="H13" s="571" t="s">
        <v>17</v>
      </c>
      <c r="I13" s="570" t="s">
        <v>19</v>
      </c>
      <c r="J13" s="525" t="s">
        <v>49</v>
      </c>
      <c r="K13" s="557"/>
      <c r="L13" s="558"/>
    </row>
    <row r="14" spans="1:12" ht="18">
      <c r="A14" s="559"/>
      <c r="B14" s="567"/>
      <c r="C14" s="568"/>
      <c r="D14" s="568"/>
      <c r="E14" s="569"/>
      <c r="F14" s="570"/>
      <c r="G14" s="571"/>
      <c r="H14" s="571"/>
      <c r="I14" s="570"/>
      <c r="J14" s="68" t="s">
        <v>179</v>
      </c>
      <c r="K14" s="68" t="s">
        <v>206</v>
      </c>
      <c r="L14" s="68" t="s">
        <v>230</v>
      </c>
    </row>
    <row r="15" spans="1:12" ht="18">
      <c r="A15" s="69">
        <v>1</v>
      </c>
      <c r="B15" s="561">
        <v>2</v>
      </c>
      <c r="C15" s="562"/>
      <c r="D15" s="562"/>
      <c r="E15" s="563"/>
      <c r="F15" s="70">
        <v>3</v>
      </c>
      <c r="G15" s="70">
        <v>4</v>
      </c>
      <c r="H15" s="70">
        <v>5</v>
      </c>
      <c r="I15" s="70">
        <v>6</v>
      </c>
      <c r="J15" s="69">
        <v>7</v>
      </c>
      <c r="K15" s="69">
        <v>8</v>
      </c>
      <c r="L15" s="69">
        <v>9</v>
      </c>
    </row>
    <row r="16" spans="1:12" s="86" customFormat="1" ht="57" customHeight="1">
      <c r="A16" s="199" t="s">
        <v>195</v>
      </c>
      <c r="B16" s="200" t="s">
        <v>194</v>
      </c>
      <c r="C16" s="200" t="s">
        <v>30</v>
      </c>
      <c r="D16" s="200" t="s">
        <v>71</v>
      </c>
      <c r="E16" s="122" t="s">
        <v>73</v>
      </c>
      <c r="F16" s="118"/>
      <c r="G16" s="118"/>
      <c r="H16" s="123"/>
      <c r="I16" s="123"/>
      <c r="J16" s="121"/>
      <c r="K16" s="114"/>
      <c r="L16" s="333"/>
    </row>
    <row r="17" spans="1:12" s="87" customFormat="1" ht="39" customHeight="1">
      <c r="A17" s="201" t="s">
        <v>276</v>
      </c>
      <c r="B17" s="202" t="s">
        <v>194</v>
      </c>
      <c r="C17" s="202" t="s">
        <v>30</v>
      </c>
      <c r="D17" s="202" t="s">
        <v>138</v>
      </c>
      <c r="E17" s="122" t="s">
        <v>73</v>
      </c>
      <c r="F17" s="118">
        <v>802</v>
      </c>
      <c r="G17" s="122" t="s">
        <v>143</v>
      </c>
      <c r="H17" s="203">
        <v>10</v>
      </c>
      <c r="I17" s="148"/>
      <c r="J17" s="121">
        <f>J19+J21</f>
        <v>710</v>
      </c>
      <c r="K17" s="121">
        <f>K19+K21</f>
        <v>350</v>
      </c>
      <c r="L17" s="121">
        <f>L19+L21</f>
        <v>380</v>
      </c>
    </row>
    <row r="18" spans="1:12" s="96" customFormat="1" ht="27" customHeight="1">
      <c r="A18" s="138" t="s">
        <v>277</v>
      </c>
      <c r="B18" s="140" t="s">
        <v>194</v>
      </c>
      <c r="C18" s="140" t="s">
        <v>30</v>
      </c>
      <c r="D18" s="140" t="s">
        <v>138</v>
      </c>
      <c r="E18" s="140" t="s">
        <v>113</v>
      </c>
      <c r="F18" s="139">
        <v>802</v>
      </c>
      <c r="G18" s="140" t="s">
        <v>143</v>
      </c>
      <c r="H18" s="204">
        <v>10</v>
      </c>
      <c r="I18" s="155"/>
      <c r="J18" s="142">
        <f>J19</f>
        <v>360</v>
      </c>
      <c r="K18" s="142">
        <f>K19</f>
        <v>350</v>
      </c>
      <c r="L18" s="142">
        <f>L19</f>
        <v>380</v>
      </c>
    </row>
    <row r="19" spans="1:12" s="86" customFormat="1" ht="42" customHeight="1">
      <c r="A19" s="157" t="s">
        <v>98</v>
      </c>
      <c r="B19" s="126" t="s">
        <v>194</v>
      </c>
      <c r="C19" s="126" t="s">
        <v>30</v>
      </c>
      <c r="D19" s="126" t="s">
        <v>138</v>
      </c>
      <c r="E19" s="126" t="s">
        <v>113</v>
      </c>
      <c r="F19" s="119">
        <v>802</v>
      </c>
      <c r="G19" s="126" t="s">
        <v>143</v>
      </c>
      <c r="H19" s="128">
        <v>10</v>
      </c>
      <c r="I19" s="123">
        <v>240</v>
      </c>
      <c r="J19" s="127">
        <f>'приложение 6'!J100</f>
        <v>360</v>
      </c>
      <c r="K19" s="127">
        <f>'приложение 6'!K100</f>
        <v>350</v>
      </c>
      <c r="L19" s="127">
        <f>'приложение 6'!L100</f>
        <v>380</v>
      </c>
    </row>
    <row r="20" spans="1:12" s="86" customFormat="1" ht="42" customHeight="1">
      <c r="A20" s="161" t="s">
        <v>201</v>
      </c>
      <c r="B20" s="163" t="s">
        <v>194</v>
      </c>
      <c r="C20" s="140" t="s">
        <v>30</v>
      </c>
      <c r="D20" s="140" t="s">
        <v>138</v>
      </c>
      <c r="E20" s="140" t="s">
        <v>125</v>
      </c>
      <c r="F20" s="139">
        <v>802</v>
      </c>
      <c r="G20" s="140" t="s">
        <v>143</v>
      </c>
      <c r="H20" s="155">
        <v>10</v>
      </c>
      <c r="I20" s="155"/>
      <c r="J20" s="127">
        <f>J21</f>
        <v>350</v>
      </c>
      <c r="K20" s="127">
        <f>K21</f>
        <v>0</v>
      </c>
      <c r="L20" s="127">
        <f>L21</f>
        <v>0</v>
      </c>
    </row>
    <row r="21" spans="1:12" s="86" customFormat="1" ht="42" customHeight="1">
      <c r="A21" s="157" t="s">
        <v>98</v>
      </c>
      <c r="B21" s="165" t="s">
        <v>194</v>
      </c>
      <c r="C21" s="126" t="s">
        <v>30</v>
      </c>
      <c r="D21" s="140" t="s">
        <v>138</v>
      </c>
      <c r="E21" s="126" t="s">
        <v>125</v>
      </c>
      <c r="F21" s="119">
        <v>802</v>
      </c>
      <c r="G21" s="126" t="s">
        <v>143</v>
      </c>
      <c r="H21" s="123">
        <v>10</v>
      </c>
      <c r="I21" s="123">
        <v>240</v>
      </c>
      <c r="J21" s="127">
        <f>'приложение 6'!J103</f>
        <v>350</v>
      </c>
      <c r="K21" s="127">
        <f>'приложение 6'!K103</f>
        <v>0</v>
      </c>
      <c r="L21" s="127">
        <f>'приложение 6'!L103</f>
        <v>0</v>
      </c>
    </row>
    <row r="22" spans="1:12" s="86" customFormat="1" ht="41.25" customHeight="1">
      <c r="A22" s="159" t="s">
        <v>279</v>
      </c>
      <c r="B22" s="205" t="s">
        <v>194</v>
      </c>
      <c r="C22" s="205" t="s">
        <v>30</v>
      </c>
      <c r="D22" s="205" t="s">
        <v>139</v>
      </c>
      <c r="E22" s="205" t="s">
        <v>73</v>
      </c>
      <c r="F22" s="206">
        <v>802</v>
      </c>
      <c r="G22" s="205" t="s">
        <v>150</v>
      </c>
      <c r="H22" s="132" t="s">
        <v>138</v>
      </c>
      <c r="I22" s="148"/>
      <c r="J22" s="121">
        <f>J24+J26</f>
        <v>459.6</v>
      </c>
      <c r="K22" s="121">
        <f>K26+K24</f>
        <v>40</v>
      </c>
      <c r="L22" s="121">
        <f>L26+L24</f>
        <v>40</v>
      </c>
    </row>
    <row r="23" spans="1:12" s="86" customFormat="1" ht="25.5" customHeight="1">
      <c r="A23" s="138" t="s">
        <v>280</v>
      </c>
      <c r="B23" s="163" t="s">
        <v>194</v>
      </c>
      <c r="C23" s="163" t="s">
        <v>30</v>
      </c>
      <c r="D23" s="163" t="s">
        <v>139</v>
      </c>
      <c r="E23" s="124" t="s">
        <v>164</v>
      </c>
      <c r="F23" s="164">
        <v>802</v>
      </c>
      <c r="G23" s="163" t="s">
        <v>150</v>
      </c>
      <c r="H23" s="141" t="s">
        <v>138</v>
      </c>
      <c r="I23" s="155"/>
      <c r="J23" s="127">
        <f>J24</f>
        <v>0</v>
      </c>
      <c r="K23" s="127">
        <f>K24</f>
        <v>40</v>
      </c>
      <c r="L23" s="127">
        <f>L24</f>
        <v>40</v>
      </c>
    </row>
    <row r="24" spans="1:12" s="86" customFormat="1" ht="31.5" customHeight="1">
      <c r="A24" s="125" t="s">
        <v>98</v>
      </c>
      <c r="B24" s="165" t="s">
        <v>194</v>
      </c>
      <c r="C24" s="165" t="s">
        <v>30</v>
      </c>
      <c r="D24" s="165" t="s">
        <v>139</v>
      </c>
      <c r="E24" s="124" t="s">
        <v>164</v>
      </c>
      <c r="F24" s="166">
        <v>802</v>
      </c>
      <c r="G24" s="165" t="s">
        <v>150</v>
      </c>
      <c r="H24" s="124" t="s">
        <v>138</v>
      </c>
      <c r="I24" s="123">
        <v>240</v>
      </c>
      <c r="J24" s="127">
        <f>'приложение 6'!J117</f>
        <v>0</v>
      </c>
      <c r="K24" s="127">
        <f>'приложение 6'!K117</f>
        <v>40</v>
      </c>
      <c r="L24" s="127">
        <f>'приложение 6'!L117</f>
        <v>40</v>
      </c>
    </row>
    <row r="25" spans="1:12" s="86" customFormat="1" ht="99.75" customHeight="1">
      <c r="A25" s="138" t="s">
        <v>114</v>
      </c>
      <c r="B25" s="163" t="s">
        <v>194</v>
      </c>
      <c r="C25" s="163" t="s">
        <v>30</v>
      </c>
      <c r="D25" s="163" t="s">
        <v>139</v>
      </c>
      <c r="E25" s="124" t="s">
        <v>115</v>
      </c>
      <c r="F25" s="164">
        <v>802</v>
      </c>
      <c r="G25" s="163" t="s">
        <v>150</v>
      </c>
      <c r="H25" s="141" t="s">
        <v>138</v>
      </c>
      <c r="I25" s="155"/>
      <c r="J25" s="127">
        <f>J26</f>
        <v>459.6</v>
      </c>
      <c r="K25" s="127">
        <f>K26</f>
        <v>0</v>
      </c>
      <c r="L25" s="127">
        <f>L26</f>
        <v>0</v>
      </c>
    </row>
    <row r="26" spans="1:12" s="86" customFormat="1" ht="33" customHeight="1">
      <c r="A26" s="125" t="s">
        <v>98</v>
      </c>
      <c r="B26" s="165" t="s">
        <v>194</v>
      </c>
      <c r="C26" s="165" t="s">
        <v>30</v>
      </c>
      <c r="D26" s="165" t="s">
        <v>139</v>
      </c>
      <c r="E26" s="124" t="s">
        <v>115</v>
      </c>
      <c r="F26" s="166">
        <v>802</v>
      </c>
      <c r="G26" s="165" t="s">
        <v>150</v>
      </c>
      <c r="H26" s="124" t="s">
        <v>138</v>
      </c>
      <c r="I26" s="123">
        <v>240</v>
      </c>
      <c r="J26" s="127">
        <f>'приложение 6'!J121</f>
        <v>459.6</v>
      </c>
      <c r="K26" s="127">
        <f>'приложение 6'!K121</f>
        <v>0</v>
      </c>
      <c r="L26" s="127">
        <f>'приложение 6'!L121</f>
        <v>0</v>
      </c>
    </row>
    <row r="27" spans="1:12" s="86" customFormat="1" ht="36" customHeight="1">
      <c r="A27" s="159" t="s">
        <v>281</v>
      </c>
      <c r="B27" s="205" t="s">
        <v>194</v>
      </c>
      <c r="C27" s="205" t="s">
        <v>30</v>
      </c>
      <c r="D27" s="205" t="s">
        <v>143</v>
      </c>
      <c r="E27" s="132" t="s">
        <v>73</v>
      </c>
      <c r="F27" s="206">
        <v>802</v>
      </c>
      <c r="G27" s="205" t="s">
        <v>150</v>
      </c>
      <c r="H27" s="132" t="s">
        <v>139</v>
      </c>
      <c r="I27" s="148"/>
      <c r="J27" s="121">
        <f>J28+J31</f>
        <v>424.9</v>
      </c>
      <c r="K27" s="121">
        <f aca="true" t="shared" si="0" ref="J27:L28">K28</f>
        <v>0</v>
      </c>
      <c r="L27" s="121">
        <f t="shared" si="0"/>
        <v>0</v>
      </c>
    </row>
    <row r="28" spans="1:12" s="86" customFormat="1" ht="72.75" customHeight="1">
      <c r="A28" s="161" t="s">
        <v>116</v>
      </c>
      <c r="B28" s="163" t="s">
        <v>194</v>
      </c>
      <c r="C28" s="163" t="s">
        <v>30</v>
      </c>
      <c r="D28" s="163" t="s">
        <v>143</v>
      </c>
      <c r="E28" s="141" t="s">
        <v>117</v>
      </c>
      <c r="F28" s="164">
        <v>802</v>
      </c>
      <c r="G28" s="163" t="s">
        <v>150</v>
      </c>
      <c r="H28" s="141" t="s">
        <v>139</v>
      </c>
      <c r="I28" s="155"/>
      <c r="J28" s="127">
        <f t="shared" si="0"/>
        <v>424.9</v>
      </c>
      <c r="K28" s="127">
        <f t="shared" si="0"/>
        <v>0</v>
      </c>
      <c r="L28" s="127">
        <f t="shared" si="0"/>
        <v>0</v>
      </c>
    </row>
    <row r="29" spans="1:12" s="86" customFormat="1" ht="42" customHeight="1">
      <c r="A29" s="125" t="s">
        <v>98</v>
      </c>
      <c r="B29" s="165" t="s">
        <v>194</v>
      </c>
      <c r="C29" s="165" t="s">
        <v>30</v>
      </c>
      <c r="D29" s="165" t="s">
        <v>143</v>
      </c>
      <c r="E29" s="124" t="s">
        <v>117</v>
      </c>
      <c r="F29" s="166">
        <v>802</v>
      </c>
      <c r="G29" s="165" t="s">
        <v>150</v>
      </c>
      <c r="H29" s="124" t="s">
        <v>139</v>
      </c>
      <c r="I29" s="123">
        <v>240</v>
      </c>
      <c r="J29" s="127">
        <f>'приложение 6'!J126</f>
        <v>424.9</v>
      </c>
      <c r="K29" s="127">
        <f>'приложение 6'!K122</f>
        <v>0</v>
      </c>
      <c r="L29" s="127">
        <f>'приложение 6'!L122</f>
        <v>0</v>
      </c>
    </row>
    <row r="30" spans="1:12" s="96" customFormat="1" ht="42" customHeight="1">
      <c r="A30" s="471" t="s">
        <v>201</v>
      </c>
      <c r="B30" s="163" t="s">
        <v>194</v>
      </c>
      <c r="C30" s="163" t="s">
        <v>30</v>
      </c>
      <c r="D30" s="163" t="s">
        <v>143</v>
      </c>
      <c r="E30" s="393" t="s">
        <v>125</v>
      </c>
      <c r="F30" s="164">
        <v>802</v>
      </c>
      <c r="G30" s="163" t="s">
        <v>150</v>
      </c>
      <c r="H30" s="141" t="s">
        <v>139</v>
      </c>
      <c r="I30" s="155"/>
      <c r="J30" s="142">
        <f>J31</f>
        <v>0</v>
      </c>
      <c r="K30" s="142">
        <f>K31</f>
        <v>0</v>
      </c>
      <c r="L30" s="142">
        <f>L31</f>
        <v>0</v>
      </c>
    </row>
    <row r="31" spans="1:12" s="86" customFormat="1" ht="42" customHeight="1">
      <c r="A31" s="467" t="s">
        <v>98</v>
      </c>
      <c r="B31" s="165" t="s">
        <v>194</v>
      </c>
      <c r="C31" s="165" t="s">
        <v>30</v>
      </c>
      <c r="D31" s="165" t="s">
        <v>143</v>
      </c>
      <c r="E31" s="378" t="s">
        <v>125</v>
      </c>
      <c r="F31" s="166">
        <v>802</v>
      </c>
      <c r="G31" s="165" t="s">
        <v>150</v>
      </c>
      <c r="H31" s="124" t="s">
        <v>139</v>
      </c>
      <c r="I31" s="123">
        <v>240</v>
      </c>
      <c r="J31" s="127">
        <f>'приложение 6'!J130</f>
        <v>0</v>
      </c>
      <c r="K31" s="127">
        <f>'приложение 6'!K130</f>
        <v>0</v>
      </c>
      <c r="L31" s="127">
        <f>'приложение 6'!L130</f>
        <v>0</v>
      </c>
    </row>
    <row r="32" spans="1:12" s="86" customFormat="1" ht="48.75" customHeight="1">
      <c r="A32" s="160" t="s">
        <v>282</v>
      </c>
      <c r="B32" s="205"/>
      <c r="C32" s="205"/>
      <c r="D32" s="205"/>
      <c r="E32" s="132"/>
      <c r="F32" s="206"/>
      <c r="G32" s="205"/>
      <c r="H32" s="132"/>
      <c r="I32" s="148"/>
      <c r="J32" s="121">
        <f>J34+J36+J38+J40+J42</f>
        <v>1429.126</v>
      </c>
      <c r="K32" s="121">
        <f>K34+K36+K38+K40+K42</f>
        <v>1058.4</v>
      </c>
      <c r="L32" s="121">
        <f>L34+L36+L38+L40+L42</f>
        <v>1070.4</v>
      </c>
    </row>
    <row r="33" spans="1:12" s="86" customFormat="1" ht="30.75" customHeight="1">
      <c r="A33" s="162" t="s">
        <v>283</v>
      </c>
      <c r="B33" s="165" t="s">
        <v>194</v>
      </c>
      <c r="C33" s="140" t="s">
        <v>30</v>
      </c>
      <c r="D33" s="140" t="s">
        <v>141</v>
      </c>
      <c r="E33" s="126" t="s">
        <v>118</v>
      </c>
      <c r="F33" s="139">
        <v>802</v>
      </c>
      <c r="G33" s="140" t="s">
        <v>150</v>
      </c>
      <c r="H33" s="155">
        <v>3</v>
      </c>
      <c r="I33" s="155"/>
      <c r="J33" s="127">
        <f>J34</f>
        <v>54</v>
      </c>
      <c r="K33" s="127">
        <f>K34</f>
        <v>50</v>
      </c>
      <c r="L33" s="127">
        <f>L34</f>
        <v>30</v>
      </c>
    </row>
    <row r="34" spans="1:12" s="86" customFormat="1" ht="33.75" customHeight="1">
      <c r="A34" s="157" t="s">
        <v>98</v>
      </c>
      <c r="B34" s="165" t="s">
        <v>194</v>
      </c>
      <c r="C34" s="126" t="s">
        <v>30</v>
      </c>
      <c r="D34" s="140" t="s">
        <v>141</v>
      </c>
      <c r="E34" s="126" t="s">
        <v>118</v>
      </c>
      <c r="F34" s="119">
        <v>802</v>
      </c>
      <c r="G34" s="126" t="s">
        <v>150</v>
      </c>
      <c r="H34" s="123">
        <v>3</v>
      </c>
      <c r="I34" s="123">
        <v>240</v>
      </c>
      <c r="J34" s="127">
        <f>'приложение 6'!J137</f>
        <v>54</v>
      </c>
      <c r="K34" s="127">
        <f>'приложение 6'!K137</f>
        <v>50</v>
      </c>
      <c r="L34" s="127">
        <f>'приложение 6'!L137</f>
        <v>30</v>
      </c>
    </row>
    <row r="35" spans="1:12" s="86" customFormat="1" ht="24.75" customHeight="1">
      <c r="A35" s="162" t="s">
        <v>153</v>
      </c>
      <c r="B35" s="165" t="s">
        <v>194</v>
      </c>
      <c r="C35" s="140" t="s">
        <v>30</v>
      </c>
      <c r="D35" s="140" t="s">
        <v>141</v>
      </c>
      <c r="E35" s="140" t="s">
        <v>119</v>
      </c>
      <c r="F35" s="139">
        <v>802</v>
      </c>
      <c r="G35" s="140" t="s">
        <v>150</v>
      </c>
      <c r="H35" s="155">
        <v>3</v>
      </c>
      <c r="I35" s="155"/>
      <c r="J35" s="127">
        <f>J36</f>
        <v>271.6</v>
      </c>
      <c r="K35" s="127">
        <f>K36</f>
        <v>518</v>
      </c>
      <c r="L35" s="127">
        <f>L36</f>
        <v>550</v>
      </c>
    </row>
    <row r="36" spans="1:12" s="86" customFormat="1" ht="31.5" customHeight="1">
      <c r="A36" s="157" t="s">
        <v>98</v>
      </c>
      <c r="B36" s="165" t="s">
        <v>194</v>
      </c>
      <c r="C36" s="126" t="s">
        <v>30</v>
      </c>
      <c r="D36" s="140" t="s">
        <v>141</v>
      </c>
      <c r="E36" s="126" t="s">
        <v>119</v>
      </c>
      <c r="F36" s="119">
        <v>802</v>
      </c>
      <c r="G36" s="126" t="s">
        <v>150</v>
      </c>
      <c r="H36" s="123">
        <v>3</v>
      </c>
      <c r="I36" s="123">
        <v>240</v>
      </c>
      <c r="J36" s="127">
        <f>'приложение 6'!J140</f>
        <v>271.6</v>
      </c>
      <c r="K36" s="127">
        <f>'приложение 6'!K140</f>
        <v>518</v>
      </c>
      <c r="L36" s="127">
        <f>'приложение 6'!L140</f>
        <v>550</v>
      </c>
    </row>
    <row r="37" spans="1:12" s="86" customFormat="1" ht="21.75" customHeight="1">
      <c r="A37" s="161" t="s">
        <v>190</v>
      </c>
      <c r="B37" s="165" t="s">
        <v>194</v>
      </c>
      <c r="C37" s="140" t="s">
        <v>30</v>
      </c>
      <c r="D37" s="140" t="s">
        <v>141</v>
      </c>
      <c r="E37" s="140" t="s">
        <v>152</v>
      </c>
      <c r="F37" s="139">
        <v>802</v>
      </c>
      <c r="G37" s="140" t="s">
        <v>150</v>
      </c>
      <c r="H37" s="155">
        <v>3</v>
      </c>
      <c r="I37" s="152"/>
      <c r="J37" s="127">
        <f>J38</f>
        <v>670</v>
      </c>
      <c r="K37" s="127">
        <f>K38</f>
        <v>490.4</v>
      </c>
      <c r="L37" s="127">
        <f>L38</f>
        <v>490.4</v>
      </c>
    </row>
    <row r="38" spans="1:12" s="86" customFormat="1" ht="36" customHeight="1">
      <c r="A38" s="157" t="s">
        <v>98</v>
      </c>
      <c r="B38" s="165" t="s">
        <v>194</v>
      </c>
      <c r="C38" s="126" t="s">
        <v>30</v>
      </c>
      <c r="D38" s="140" t="s">
        <v>141</v>
      </c>
      <c r="E38" s="126" t="s">
        <v>152</v>
      </c>
      <c r="F38" s="119">
        <v>802</v>
      </c>
      <c r="G38" s="126" t="s">
        <v>150</v>
      </c>
      <c r="H38" s="123">
        <v>3</v>
      </c>
      <c r="I38" s="123">
        <v>240</v>
      </c>
      <c r="J38" s="127">
        <f>'приложение 6'!J143</f>
        <v>670</v>
      </c>
      <c r="K38" s="127">
        <f>'приложение 6'!K143</f>
        <v>490.4</v>
      </c>
      <c r="L38" s="127">
        <f>'приложение 6'!L143</f>
        <v>490.4</v>
      </c>
    </row>
    <row r="39" spans="1:12" s="86" customFormat="1" ht="48" customHeight="1">
      <c r="A39" s="216" t="s">
        <v>213</v>
      </c>
      <c r="B39" s="165" t="s">
        <v>194</v>
      </c>
      <c r="C39" s="126" t="s">
        <v>30</v>
      </c>
      <c r="D39" s="140" t="s">
        <v>141</v>
      </c>
      <c r="E39" s="126" t="s">
        <v>214</v>
      </c>
      <c r="F39" s="119">
        <v>802</v>
      </c>
      <c r="G39" s="126" t="s">
        <v>150</v>
      </c>
      <c r="H39" s="123">
        <v>3</v>
      </c>
      <c r="I39" s="123"/>
      <c r="J39" s="127">
        <f>J40</f>
        <v>175.526</v>
      </c>
      <c r="K39" s="127">
        <f>K40</f>
        <v>0</v>
      </c>
      <c r="L39" s="127">
        <f>L40</f>
        <v>0</v>
      </c>
    </row>
    <row r="40" spans="1:12" s="86" customFormat="1" ht="42" customHeight="1">
      <c r="A40" s="157" t="s">
        <v>98</v>
      </c>
      <c r="B40" s="165" t="s">
        <v>194</v>
      </c>
      <c r="C40" s="126" t="s">
        <v>30</v>
      </c>
      <c r="D40" s="140" t="s">
        <v>141</v>
      </c>
      <c r="E40" s="126" t="s">
        <v>214</v>
      </c>
      <c r="F40" s="119">
        <v>802</v>
      </c>
      <c r="G40" s="126" t="s">
        <v>150</v>
      </c>
      <c r="H40" s="123">
        <v>3</v>
      </c>
      <c r="I40" s="123">
        <v>240</v>
      </c>
      <c r="J40" s="127">
        <f>'приложение 6'!J146</f>
        <v>175.526</v>
      </c>
      <c r="K40" s="127">
        <f>'приложение 6'!K146</f>
        <v>0</v>
      </c>
      <c r="L40" s="127">
        <f>'приложение 6'!L146</f>
        <v>0</v>
      </c>
    </row>
    <row r="41" spans="1:12" s="96" customFormat="1" ht="23.25" customHeight="1">
      <c r="A41" s="161" t="s">
        <v>201</v>
      </c>
      <c r="B41" s="163" t="s">
        <v>194</v>
      </c>
      <c r="C41" s="140" t="s">
        <v>30</v>
      </c>
      <c r="D41" s="140" t="s">
        <v>141</v>
      </c>
      <c r="E41" s="140" t="s">
        <v>125</v>
      </c>
      <c r="F41" s="139">
        <v>802</v>
      </c>
      <c r="G41" s="140" t="s">
        <v>150</v>
      </c>
      <c r="H41" s="155">
        <v>3</v>
      </c>
      <c r="I41" s="155"/>
      <c r="J41" s="142">
        <f>J42</f>
        <v>258</v>
      </c>
      <c r="K41" s="142">
        <f>K42</f>
        <v>0</v>
      </c>
      <c r="L41" s="142">
        <f>L42</f>
        <v>0</v>
      </c>
    </row>
    <row r="42" spans="1:12" s="86" customFormat="1" ht="33" customHeight="1">
      <c r="A42" s="157" t="s">
        <v>98</v>
      </c>
      <c r="B42" s="165" t="s">
        <v>194</v>
      </c>
      <c r="C42" s="126" t="s">
        <v>30</v>
      </c>
      <c r="D42" s="140" t="s">
        <v>141</v>
      </c>
      <c r="E42" s="126" t="s">
        <v>125</v>
      </c>
      <c r="F42" s="119">
        <v>802</v>
      </c>
      <c r="G42" s="126" t="s">
        <v>150</v>
      </c>
      <c r="H42" s="123">
        <v>3</v>
      </c>
      <c r="I42" s="123">
        <v>240</v>
      </c>
      <c r="J42" s="127">
        <f>'приложение 6'!J149</f>
        <v>258</v>
      </c>
      <c r="K42" s="127">
        <f>'приложение 6'!K149</f>
        <v>0</v>
      </c>
      <c r="L42" s="127">
        <f>'приложение 6'!L149</f>
        <v>0</v>
      </c>
    </row>
    <row r="43" spans="1:12" s="86" customFormat="1" ht="55.5" customHeight="1">
      <c r="A43" s="133" t="s">
        <v>284</v>
      </c>
      <c r="B43" s="122" t="s">
        <v>194</v>
      </c>
      <c r="C43" s="122" t="s">
        <v>30</v>
      </c>
      <c r="D43" s="122" t="s">
        <v>150</v>
      </c>
      <c r="E43" s="122" t="s">
        <v>73</v>
      </c>
      <c r="F43" s="206">
        <v>802</v>
      </c>
      <c r="G43" s="205" t="s">
        <v>154</v>
      </c>
      <c r="H43" s="132" t="s">
        <v>154</v>
      </c>
      <c r="I43" s="123"/>
      <c r="J43" s="121">
        <f aca="true" t="shared" si="1" ref="J43:L44">J44</f>
        <v>4.3</v>
      </c>
      <c r="K43" s="121">
        <f t="shared" si="1"/>
        <v>0</v>
      </c>
      <c r="L43" s="121">
        <f t="shared" si="1"/>
        <v>0</v>
      </c>
    </row>
    <row r="44" spans="1:12" s="86" customFormat="1" ht="78.75" customHeight="1">
      <c r="A44" s="161" t="s">
        <v>120</v>
      </c>
      <c r="B44" s="140" t="s">
        <v>194</v>
      </c>
      <c r="C44" s="140" t="s">
        <v>30</v>
      </c>
      <c r="D44" s="140" t="s">
        <v>150</v>
      </c>
      <c r="E44" s="140" t="s">
        <v>121</v>
      </c>
      <c r="F44" s="164">
        <v>802</v>
      </c>
      <c r="G44" s="163" t="s">
        <v>154</v>
      </c>
      <c r="H44" s="141" t="s">
        <v>154</v>
      </c>
      <c r="I44" s="155"/>
      <c r="J44" s="127">
        <f t="shared" si="1"/>
        <v>4.3</v>
      </c>
      <c r="K44" s="127">
        <f t="shared" si="1"/>
        <v>0</v>
      </c>
      <c r="L44" s="127">
        <f t="shared" si="1"/>
        <v>0</v>
      </c>
    </row>
    <row r="45" spans="1:12" s="86" customFormat="1" ht="20.25" customHeight="1">
      <c r="A45" s="125" t="s">
        <v>22</v>
      </c>
      <c r="B45" s="126" t="s">
        <v>194</v>
      </c>
      <c r="C45" s="126" t="s">
        <v>30</v>
      </c>
      <c r="D45" s="126" t="s">
        <v>150</v>
      </c>
      <c r="E45" s="126" t="s">
        <v>121</v>
      </c>
      <c r="F45" s="166">
        <v>802</v>
      </c>
      <c r="G45" s="165" t="s">
        <v>154</v>
      </c>
      <c r="H45" s="124" t="s">
        <v>154</v>
      </c>
      <c r="I45" s="123">
        <v>540</v>
      </c>
      <c r="J45" s="127">
        <f>'приложение 6'!J155</f>
        <v>4.3</v>
      </c>
      <c r="K45" s="127">
        <f>'приложение 6'!K155</f>
        <v>0</v>
      </c>
      <c r="L45" s="127">
        <f>'приложение 6'!L155</f>
        <v>0</v>
      </c>
    </row>
    <row r="46" spans="1:12" s="87" customFormat="1" ht="48.75" customHeight="1">
      <c r="A46" s="385" t="s">
        <v>278</v>
      </c>
      <c r="B46" s="402" t="s">
        <v>194</v>
      </c>
      <c r="C46" s="402" t="s">
        <v>30</v>
      </c>
      <c r="D46" s="402" t="s">
        <v>154</v>
      </c>
      <c r="E46" s="402" t="s">
        <v>73</v>
      </c>
      <c r="F46" s="403">
        <v>802</v>
      </c>
      <c r="G46" s="402" t="s">
        <v>141</v>
      </c>
      <c r="H46" s="383" t="s">
        <v>260</v>
      </c>
      <c r="I46" s="377"/>
      <c r="J46" s="401">
        <f aca="true" t="shared" si="2" ref="J46:L47">J47</f>
        <v>250</v>
      </c>
      <c r="K46" s="401">
        <f t="shared" si="2"/>
        <v>0</v>
      </c>
      <c r="L46" s="401">
        <f t="shared" si="2"/>
        <v>0</v>
      </c>
    </row>
    <row r="47" spans="1:12" s="87" customFormat="1" ht="73.5" customHeight="1">
      <c r="A47" s="390" t="s">
        <v>257</v>
      </c>
      <c r="B47" s="404" t="s">
        <v>194</v>
      </c>
      <c r="C47" s="404" t="s">
        <v>30</v>
      </c>
      <c r="D47" s="404" t="s">
        <v>154</v>
      </c>
      <c r="E47" s="404" t="s">
        <v>258</v>
      </c>
      <c r="F47" s="405">
        <v>802</v>
      </c>
      <c r="G47" s="404" t="s">
        <v>141</v>
      </c>
      <c r="H47" s="393" t="s">
        <v>260</v>
      </c>
      <c r="I47" s="392"/>
      <c r="J47" s="400">
        <f t="shared" si="2"/>
        <v>250</v>
      </c>
      <c r="K47" s="400">
        <f t="shared" si="2"/>
        <v>0</v>
      </c>
      <c r="L47" s="400">
        <f t="shared" si="2"/>
        <v>0</v>
      </c>
    </row>
    <row r="48" spans="1:12" s="87" customFormat="1" ht="37.5" customHeight="1">
      <c r="A48" s="395" t="s">
        <v>98</v>
      </c>
      <c r="B48" s="406" t="s">
        <v>194</v>
      </c>
      <c r="C48" s="406" t="s">
        <v>30</v>
      </c>
      <c r="D48" s="406" t="s">
        <v>154</v>
      </c>
      <c r="E48" s="406" t="s">
        <v>258</v>
      </c>
      <c r="F48" s="407">
        <v>802</v>
      </c>
      <c r="G48" s="406" t="s">
        <v>141</v>
      </c>
      <c r="H48" s="378" t="s">
        <v>260</v>
      </c>
      <c r="I48" s="397">
        <v>240</v>
      </c>
      <c r="J48" s="400">
        <f>'приложение 6'!J104</f>
        <v>250</v>
      </c>
      <c r="K48" s="400">
        <f>'приложение 6'!K104</f>
        <v>0</v>
      </c>
      <c r="L48" s="400">
        <f>'приложение 6'!L104</f>
        <v>0</v>
      </c>
    </row>
    <row r="49" spans="1:12" s="86" customFormat="1" ht="18">
      <c r="A49" s="180" t="s">
        <v>15</v>
      </c>
      <c r="B49" s="207"/>
      <c r="C49" s="207"/>
      <c r="D49" s="207"/>
      <c r="E49" s="122"/>
      <c r="F49" s="118"/>
      <c r="G49" s="118"/>
      <c r="H49" s="119"/>
      <c r="I49" s="119"/>
      <c r="J49" s="121">
        <f>J17+J22+J27+J32+J43+J46</f>
        <v>3277.9260000000004</v>
      </c>
      <c r="K49" s="121">
        <f>K17+K22+K27+K32+K43</f>
        <v>1448.4</v>
      </c>
      <c r="L49" s="121">
        <f>L17+L22+L27+L32+L43</f>
        <v>1490.4</v>
      </c>
    </row>
    <row r="50" spans="1:12" ht="19.5" customHeight="1">
      <c r="A50" s="208"/>
      <c r="B50" s="209"/>
      <c r="C50" s="209"/>
      <c r="D50" s="209"/>
      <c r="E50" s="210"/>
      <c r="F50" s="210"/>
      <c r="G50" s="210"/>
      <c r="H50" s="211"/>
      <c r="I50" s="211"/>
      <c r="J50" s="212"/>
      <c r="K50" s="183"/>
      <c r="L50" s="435" t="s">
        <v>288</v>
      </c>
    </row>
    <row r="51" spans="1:11" ht="18">
      <c r="A51" s="183"/>
      <c r="B51" s="213"/>
      <c r="C51" s="213"/>
      <c r="D51" s="213"/>
      <c r="E51" s="198"/>
      <c r="F51" s="198"/>
      <c r="G51" s="198"/>
      <c r="H51" s="198"/>
      <c r="I51" s="198"/>
      <c r="J51" s="184"/>
      <c r="K51" s="183"/>
    </row>
    <row r="52" spans="1:11" ht="18">
      <c r="A52" s="183"/>
      <c r="B52" s="183"/>
      <c r="C52" s="183"/>
      <c r="D52" s="183"/>
      <c r="E52" s="198"/>
      <c r="F52" s="198"/>
      <c r="G52" s="198"/>
      <c r="H52" s="198"/>
      <c r="I52" s="198"/>
      <c r="J52" s="186"/>
      <c r="K52" s="183"/>
    </row>
    <row r="53" spans="1:11" ht="18">
      <c r="A53" s="183"/>
      <c r="B53" s="183"/>
      <c r="C53" s="183"/>
      <c r="D53" s="183"/>
      <c r="E53" s="198"/>
      <c r="F53" s="198"/>
      <c r="G53" s="198"/>
      <c r="H53" s="198"/>
      <c r="I53" s="198"/>
      <c r="J53" s="186"/>
      <c r="K53" s="183"/>
    </row>
    <row r="54" spans="1:11" ht="18">
      <c r="A54" s="183"/>
      <c r="B54" s="183"/>
      <c r="C54" s="183"/>
      <c r="D54" s="183"/>
      <c r="E54" s="198"/>
      <c r="F54" s="198"/>
      <c r="G54" s="198"/>
      <c r="H54" s="198"/>
      <c r="I54" s="198"/>
      <c r="J54" s="186"/>
      <c r="K54" s="183"/>
    </row>
    <row r="55" spans="1:11" ht="18">
      <c r="A55" s="183"/>
      <c r="B55" s="183"/>
      <c r="C55" s="183"/>
      <c r="D55" s="183"/>
      <c r="E55" s="198"/>
      <c r="F55" s="198"/>
      <c r="G55" s="198"/>
      <c r="H55" s="198"/>
      <c r="I55" s="198"/>
      <c r="J55" s="186"/>
      <c r="K55" s="183"/>
    </row>
    <row r="56" spans="1:11" ht="18">
      <c r="A56" s="183"/>
      <c r="B56" s="183"/>
      <c r="C56" s="183"/>
      <c r="D56" s="183"/>
      <c r="E56" s="198"/>
      <c r="F56" s="198"/>
      <c r="G56" s="198"/>
      <c r="H56" s="198"/>
      <c r="I56" s="198"/>
      <c r="J56" s="186"/>
      <c r="K56" s="183"/>
    </row>
    <row r="57" spans="1:11" ht="18">
      <c r="A57" s="183"/>
      <c r="B57" s="183"/>
      <c r="C57" s="183"/>
      <c r="D57" s="183"/>
      <c r="E57" s="198"/>
      <c r="F57" s="198"/>
      <c r="G57" s="198"/>
      <c r="H57" s="198"/>
      <c r="I57" s="198"/>
      <c r="J57" s="186"/>
      <c r="K57" s="183"/>
    </row>
    <row r="58" spans="1:11" ht="18">
      <c r="A58" s="183"/>
      <c r="B58" s="183"/>
      <c r="C58" s="183"/>
      <c r="D58" s="183"/>
      <c r="E58" s="198"/>
      <c r="F58" s="198"/>
      <c r="G58" s="198"/>
      <c r="H58" s="198"/>
      <c r="I58" s="198"/>
      <c r="J58" s="186"/>
      <c r="K58" s="183"/>
    </row>
    <row r="59" spans="1:11" ht="18">
      <c r="A59" s="183"/>
      <c r="B59" s="183"/>
      <c r="C59" s="183"/>
      <c r="D59" s="183"/>
      <c r="E59" s="198"/>
      <c r="F59" s="198"/>
      <c r="G59" s="198"/>
      <c r="H59" s="198"/>
      <c r="I59" s="198"/>
      <c r="J59" s="186"/>
      <c r="K59" s="183"/>
    </row>
    <row r="60" spans="1:11" ht="18">
      <c r="A60" s="183"/>
      <c r="B60" s="183"/>
      <c r="C60" s="183"/>
      <c r="D60" s="183"/>
      <c r="E60" s="198"/>
      <c r="F60" s="198"/>
      <c r="G60" s="198"/>
      <c r="H60" s="198"/>
      <c r="I60" s="198"/>
      <c r="J60" s="186"/>
      <c r="K60" s="183"/>
    </row>
    <row r="61" spans="1:11" ht="18">
      <c r="A61" s="183"/>
      <c r="B61" s="183"/>
      <c r="C61" s="183"/>
      <c r="D61" s="183"/>
      <c r="E61" s="198"/>
      <c r="F61" s="198"/>
      <c r="G61" s="198"/>
      <c r="H61" s="198"/>
      <c r="I61" s="198"/>
      <c r="J61" s="186"/>
      <c r="K61" s="183"/>
    </row>
    <row r="62" spans="1:11" ht="18">
      <c r="A62" s="183"/>
      <c r="B62" s="183"/>
      <c r="C62" s="183"/>
      <c r="D62" s="183"/>
      <c r="E62" s="198"/>
      <c r="F62" s="198"/>
      <c r="G62" s="198"/>
      <c r="H62" s="198"/>
      <c r="I62" s="198"/>
      <c r="J62" s="186"/>
      <c r="K62" s="183"/>
    </row>
    <row r="63" spans="1:11" ht="18">
      <c r="A63" s="183"/>
      <c r="B63" s="183"/>
      <c r="C63" s="183"/>
      <c r="D63" s="183"/>
      <c r="E63" s="198"/>
      <c r="F63" s="198"/>
      <c r="G63" s="198"/>
      <c r="H63" s="198"/>
      <c r="I63" s="198"/>
      <c r="J63" s="186"/>
      <c r="K63" s="183"/>
    </row>
    <row r="64" spans="1:11" ht="18">
      <c r="A64" s="183"/>
      <c r="B64" s="183"/>
      <c r="C64" s="183"/>
      <c r="D64" s="183"/>
      <c r="E64" s="198"/>
      <c r="F64" s="198"/>
      <c r="G64" s="198"/>
      <c r="H64" s="198"/>
      <c r="I64" s="198"/>
      <c r="J64" s="186"/>
      <c r="K64" s="183"/>
    </row>
    <row r="65" spans="1:11" ht="18">
      <c r="A65" s="183"/>
      <c r="B65" s="183"/>
      <c r="C65" s="183"/>
      <c r="D65" s="183"/>
      <c r="E65" s="198"/>
      <c r="F65" s="198"/>
      <c r="G65" s="198"/>
      <c r="H65" s="198"/>
      <c r="I65" s="198"/>
      <c r="J65" s="186"/>
      <c r="K65" s="183"/>
    </row>
    <row r="66" spans="1:11" ht="18">
      <c r="A66" s="183"/>
      <c r="B66" s="183"/>
      <c r="C66" s="183"/>
      <c r="D66" s="183"/>
      <c r="E66" s="198"/>
      <c r="F66" s="198"/>
      <c r="G66" s="198"/>
      <c r="H66" s="198"/>
      <c r="I66" s="198"/>
      <c r="J66" s="186"/>
      <c r="K66" s="183"/>
    </row>
    <row r="67" spans="1:11" ht="18">
      <c r="A67" s="183"/>
      <c r="B67" s="183"/>
      <c r="C67" s="183"/>
      <c r="D67" s="183"/>
      <c r="E67" s="198"/>
      <c r="F67" s="198"/>
      <c r="G67" s="198"/>
      <c r="H67" s="198"/>
      <c r="I67" s="198"/>
      <c r="J67" s="186"/>
      <c r="K67" s="183"/>
    </row>
    <row r="68" spans="1:11" ht="18">
      <c r="A68" s="183"/>
      <c r="B68" s="183"/>
      <c r="C68" s="183"/>
      <c r="D68" s="183"/>
      <c r="E68" s="198"/>
      <c r="F68" s="198"/>
      <c r="G68" s="198"/>
      <c r="H68" s="198"/>
      <c r="I68" s="198"/>
      <c r="J68" s="186"/>
      <c r="K68" s="183"/>
    </row>
    <row r="69" spans="1:11" ht="18">
      <c r="A69" s="183"/>
      <c r="B69" s="183"/>
      <c r="C69" s="183"/>
      <c r="D69" s="183"/>
      <c r="E69" s="198"/>
      <c r="F69" s="198"/>
      <c r="G69" s="198"/>
      <c r="H69" s="198"/>
      <c r="I69" s="198"/>
      <c r="J69" s="186"/>
      <c r="K69" s="183"/>
    </row>
    <row r="70" spans="1:11" ht="18">
      <c r="A70" s="183"/>
      <c r="B70" s="183"/>
      <c r="C70" s="183"/>
      <c r="D70" s="183"/>
      <c r="E70" s="198"/>
      <c r="F70" s="198"/>
      <c r="G70" s="198"/>
      <c r="H70" s="198"/>
      <c r="I70" s="198"/>
      <c r="J70" s="186"/>
      <c r="K70" s="183"/>
    </row>
    <row r="71" spans="1:11" ht="18">
      <c r="A71" s="183"/>
      <c r="B71" s="183"/>
      <c r="C71" s="183"/>
      <c r="D71" s="183"/>
      <c r="E71" s="198"/>
      <c r="F71" s="198"/>
      <c r="G71" s="198"/>
      <c r="H71" s="198"/>
      <c r="I71" s="198"/>
      <c r="J71" s="186"/>
      <c r="K71" s="183"/>
    </row>
    <row r="72" spans="1:11" ht="18">
      <c r="A72" s="183"/>
      <c r="B72" s="183"/>
      <c r="C72" s="183"/>
      <c r="D72" s="183"/>
      <c r="E72" s="198"/>
      <c r="F72" s="198"/>
      <c r="G72" s="198"/>
      <c r="H72" s="198"/>
      <c r="I72" s="198"/>
      <c r="J72" s="186"/>
      <c r="K72" s="183"/>
    </row>
    <row r="73" spans="1:11" ht="18">
      <c r="A73" s="183"/>
      <c r="B73" s="183"/>
      <c r="C73" s="183"/>
      <c r="D73" s="183"/>
      <c r="E73" s="198"/>
      <c r="F73" s="198"/>
      <c r="G73" s="198"/>
      <c r="H73" s="198"/>
      <c r="I73" s="198"/>
      <c r="J73" s="186"/>
      <c r="K73" s="183"/>
    </row>
    <row r="74" spans="1:11" ht="18">
      <c r="A74" s="183"/>
      <c r="B74" s="183"/>
      <c r="C74" s="183"/>
      <c r="D74" s="183"/>
      <c r="E74" s="198"/>
      <c r="F74" s="198"/>
      <c r="G74" s="198"/>
      <c r="H74" s="198"/>
      <c r="I74" s="198"/>
      <c r="J74" s="186"/>
      <c r="K74" s="183"/>
    </row>
    <row r="75" spans="1:11" ht="18">
      <c r="A75" s="183"/>
      <c r="B75" s="183"/>
      <c r="C75" s="183"/>
      <c r="D75" s="183"/>
      <c r="E75" s="198"/>
      <c r="F75" s="198"/>
      <c r="G75" s="198"/>
      <c r="H75" s="198"/>
      <c r="I75" s="198"/>
      <c r="J75" s="186"/>
      <c r="K75" s="183"/>
    </row>
    <row r="76" spans="1:11" ht="18">
      <c r="A76" s="183"/>
      <c r="B76" s="183"/>
      <c r="C76" s="183"/>
      <c r="D76" s="183"/>
      <c r="E76" s="198"/>
      <c r="F76" s="198"/>
      <c r="G76" s="198"/>
      <c r="H76" s="198"/>
      <c r="I76" s="198"/>
      <c r="J76" s="186"/>
      <c r="K76" s="183"/>
    </row>
    <row r="77" spans="1:11" ht="18">
      <c r="A77" s="183"/>
      <c r="B77" s="183"/>
      <c r="C77" s="183"/>
      <c r="D77" s="183"/>
      <c r="E77" s="198"/>
      <c r="F77" s="198"/>
      <c r="G77" s="198"/>
      <c r="H77" s="198"/>
      <c r="I77" s="198"/>
      <c r="J77" s="186"/>
      <c r="K77" s="183"/>
    </row>
    <row r="78" spans="1:11" ht="18">
      <c r="A78" s="183"/>
      <c r="B78" s="183"/>
      <c r="C78" s="183"/>
      <c r="D78" s="183"/>
      <c r="E78" s="198"/>
      <c r="F78" s="198"/>
      <c r="G78" s="198"/>
      <c r="H78" s="198"/>
      <c r="I78" s="198"/>
      <c r="J78" s="186"/>
      <c r="K78" s="183"/>
    </row>
    <row r="79" spans="1:11" ht="18">
      <c r="A79" s="183"/>
      <c r="B79" s="183"/>
      <c r="C79" s="183"/>
      <c r="D79" s="183"/>
      <c r="E79" s="198"/>
      <c r="F79" s="198"/>
      <c r="G79" s="198"/>
      <c r="H79" s="198"/>
      <c r="I79" s="198"/>
      <c r="J79" s="186"/>
      <c r="K79" s="183"/>
    </row>
    <row r="80" spans="1:11" ht="18">
      <c r="A80" s="183"/>
      <c r="B80" s="183"/>
      <c r="C80" s="183"/>
      <c r="D80" s="183"/>
      <c r="E80" s="198"/>
      <c r="F80" s="198"/>
      <c r="G80" s="198"/>
      <c r="H80" s="198"/>
      <c r="I80" s="198"/>
      <c r="J80" s="186"/>
      <c r="K80" s="183"/>
    </row>
    <row r="81" spans="1:11" ht="18">
      <c r="A81" s="183"/>
      <c r="B81" s="183"/>
      <c r="C81" s="183"/>
      <c r="D81" s="183"/>
      <c r="E81" s="198"/>
      <c r="F81" s="198"/>
      <c r="G81" s="198"/>
      <c r="H81" s="198"/>
      <c r="I81" s="198"/>
      <c r="J81" s="186"/>
      <c r="K81" s="183"/>
    </row>
    <row r="82" spans="1:11" ht="18">
      <c r="A82" s="183"/>
      <c r="B82" s="183"/>
      <c r="C82" s="183"/>
      <c r="D82" s="183"/>
      <c r="E82" s="198"/>
      <c r="F82" s="198"/>
      <c r="G82" s="198"/>
      <c r="H82" s="198"/>
      <c r="I82" s="198"/>
      <c r="J82" s="186"/>
      <c r="K82" s="183"/>
    </row>
    <row r="83" spans="1:11" ht="18">
      <c r="A83" s="183"/>
      <c r="B83" s="183"/>
      <c r="C83" s="183"/>
      <c r="D83" s="183"/>
      <c r="E83" s="198"/>
      <c r="F83" s="198"/>
      <c r="G83" s="198"/>
      <c r="H83" s="198"/>
      <c r="I83" s="198"/>
      <c r="J83" s="186"/>
      <c r="K83" s="183"/>
    </row>
    <row r="84" spans="1:11" ht="18">
      <c r="A84" s="183"/>
      <c r="B84" s="183"/>
      <c r="C84" s="183"/>
      <c r="D84" s="183"/>
      <c r="E84" s="198"/>
      <c r="F84" s="198"/>
      <c r="G84" s="198"/>
      <c r="H84" s="198"/>
      <c r="I84" s="198"/>
      <c r="J84" s="186"/>
      <c r="K84" s="183"/>
    </row>
    <row r="85" spans="1:11" ht="18">
      <c r="A85" s="183"/>
      <c r="B85" s="183"/>
      <c r="C85" s="183"/>
      <c r="D85" s="183"/>
      <c r="E85" s="198"/>
      <c r="F85" s="198"/>
      <c r="G85" s="198"/>
      <c r="H85" s="198"/>
      <c r="I85" s="198"/>
      <c r="J85" s="186"/>
      <c r="K85" s="183"/>
    </row>
    <row r="86" spans="1:11" ht="18">
      <c r="A86" s="183"/>
      <c r="B86" s="183"/>
      <c r="C86" s="183"/>
      <c r="D86" s="183"/>
      <c r="E86" s="198"/>
      <c r="F86" s="198"/>
      <c r="G86" s="198"/>
      <c r="H86" s="198"/>
      <c r="I86" s="198"/>
      <c r="J86" s="186"/>
      <c r="K86" s="183"/>
    </row>
    <row r="87" spans="1:11" ht="18">
      <c r="A87" s="183"/>
      <c r="B87" s="183"/>
      <c r="C87" s="183"/>
      <c r="D87" s="183"/>
      <c r="E87" s="198"/>
      <c r="F87" s="198"/>
      <c r="G87" s="198"/>
      <c r="H87" s="198"/>
      <c r="I87" s="198"/>
      <c r="J87" s="186"/>
      <c r="K87" s="183"/>
    </row>
    <row r="88" spans="1:11" ht="18">
      <c r="A88" s="183"/>
      <c r="B88" s="183"/>
      <c r="C88" s="183"/>
      <c r="D88" s="183"/>
      <c r="E88" s="198"/>
      <c r="F88" s="198"/>
      <c r="G88" s="198"/>
      <c r="H88" s="198"/>
      <c r="I88" s="198"/>
      <c r="J88" s="186"/>
      <c r="K88" s="183"/>
    </row>
    <row r="89" spans="1:11" ht="18">
      <c r="A89" s="183"/>
      <c r="B89" s="183"/>
      <c r="C89" s="183"/>
      <c r="D89" s="183"/>
      <c r="E89" s="198"/>
      <c r="F89" s="198"/>
      <c r="G89" s="198"/>
      <c r="H89" s="198"/>
      <c r="I89" s="198"/>
      <c r="J89" s="186"/>
      <c r="K89" s="183"/>
    </row>
    <row r="90" spans="1:11" ht="18">
      <c r="A90" s="183"/>
      <c r="B90" s="183"/>
      <c r="C90" s="183"/>
      <c r="D90" s="183"/>
      <c r="E90" s="198"/>
      <c r="F90" s="198"/>
      <c r="G90" s="198"/>
      <c r="H90" s="198"/>
      <c r="I90" s="198"/>
      <c r="J90" s="186"/>
      <c r="K90" s="183"/>
    </row>
    <row r="91" spans="1:11" ht="18">
      <c r="A91" s="183"/>
      <c r="B91" s="183"/>
      <c r="C91" s="183"/>
      <c r="D91" s="183"/>
      <c r="E91" s="198"/>
      <c r="F91" s="198"/>
      <c r="G91" s="198"/>
      <c r="H91" s="198"/>
      <c r="I91" s="198"/>
      <c r="J91" s="186"/>
      <c r="K91" s="183"/>
    </row>
    <row r="92" spans="1:11" ht="18">
      <c r="A92" s="183"/>
      <c r="B92" s="183"/>
      <c r="C92" s="183"/>
      <c r="D92" s="183"/>
      <c r="E92" s="198"/>
      <c r="F92" s="198"/>
      <c r="G92" s="198"/>
      <c r="H92" s="198"/>
      <c r="I92" s="198"/>
      <c r="J92" s="186"/>
      <c r="K92" s="183"/>
    </row>
    <row r="93" spans="1:11" ht="18">
      <c r="A93" s="183"/>
      <c r="B93" s="183"/>
      <c r="C93" s="183"/>
      <c r="D93" s="183"/>
      <c r="E93" s="198"/>
      <c r="F93" s="198"/>
      <c r="G93" s="198"/>
      <c r="H93" s="198"/>
      <c r="I93" s="198"/>
      <c r="J93" s="186"/>
      <c r="K93" s="183"/>
    </row>
    <row r="94" spans="1:11" ht="18">
      <c r="A94" s="183"/>
      <c r="B94" s="183"/>
      <c r="C94" s="183"/>
      <c r="D94" s="183"/>
      <c r="E94" s="198"/>
      <c r="F94" s="198"/>
      <c r="G94" s="198"/>
      <c r="H94" s="198"/>
      <c r="I94" s="198"/>
      <c r="J94" s="186"/>
      <c r="K94" s="183"/>
    </row>
    <row r="95" spans="1:11" ht="18">
      <c r="A95" s="183"/>
      <c r="B95" s="183"/>
      <c r="C95" s="183"/>
      <c r="D95" s="183"/>
      <c r="E95" s="198"/>
      <c r="F95" s="198"/>
      <c r="G95" s="198"/>
      <c r="H95" s="198"/>
      <c r="I95" s="198"/>
      <c r="J95" s="186"/>
      <c r="K95" s="183"/>
    </row>
    <row r="96" spans="1:11" ht="18">
      <c r="A96" s="183"/>
      <c r="B96" s="183"/>
      <c r="C96" s="183"/>
      <c r="D96" s="183"/>
      <c r="E96" s="198"/>
      <c r="F96" s="198"/>
      <c r="G96" s="198"/>
      <c r="H96" s="198"/>
      <c r="I96" s="198"/>
      <c r="J96" s="186"/>
      <c r="K96" s="183"/>
    </row>
    <row r="97" spans="1:11" ht="18">
      <c r="A97" s="183"/>
      <c r="B97" s="183"/>
      <c r="C97" s="183"/>
      <c r="D97" s="183"/>
      <c r="E97" s="198"/>
      <c r="F97" s="198"/>
      <c r="G97" s="198"/>
      <c r="H97" s="198"/>
      <c r="I97" s="198"/>
      <c r="J97" s="186"/>
      <c r="K97" s="183"/>
    </row>
    <row r="98" spans="1:11" ht="18">
      <c r="A98" s="183"/>
      <c r="B98" s="183"/>
      <c r="C98" s="183"/>
      <c r="D98" s="183"/>
      <c r="E98" s="198"/>
      <c r="F98" s="198"/>
      <c r="G98" s="198"/>
      <c r="H98" s="198"/>
      <c r="I98" s="198"/>
      <c r="J98" s="186"/>
      <c r="K98" s="183"/>
    </row>
    <row r="99" spans="1:11" ht="18">
      <c r="A99" s="183"/>
      <c r="B99" s="183"/>
      <c r="C99" s="183"/>
      <c r="D99" s="183"/>
      <c r="E99" s="198"/>
      <c r="F99" s="198"/>
      <c r="G99" s="198"/>
      <c r="H99" s="198"/>
      <c r="I99" s="198"/>
      <c r="J99" s="186"/>
      <c r="K99" s="183"/>
    </row>
    <row r="100" spans="1:11" ht="18">
      <c r="A100" s="183"/>
      <c r="B100" s="183"/>
      <c r="C100" s="183"/>
      <c r="D100" s="183"/>
      <c r="E100" s="198"/>
      <c r="F100" s="198"/>
      <c r="G100" s="198"/>
      <c r="H100" s="198"/>
      <c r="I100" s="198"/>
      <c r="J100" s="186"/>
      <c r="K100" s="183"/>
    </row>
    <row r="101" spans="1:11" ht="18">
      <c r="A101" s="183"/>
      <c r="B101" s="183"/>
      <c r="C101" s="183"/>
      <c r="D101" s="183"/>
      <c r="E101" s="198"/>
      <c r="F101" s="198"/>
      <c r="G101" s="198"/>
      <c r="H101" s="198"/>
      <c r="I101" s="198"/>
      <c r="J101" s="186"/>
      <c r="K101" s="183"/>
    </row>
    <row r="102" spans="1:11" ht="18">
      <c r="A102" s="183"/>
      <c r="B102" s="183"/>
      <c r="C102" s="183"/>
      <c r="D102" s="183"/>
      <c r="E102" s="198"/>
      <c r="F102" s="198"/>
      <c r="G102" s="198"/>
      <c r="H102" s="198"/>
      <c r="I102" s="198"/>
      <c r="J102" s="186"/>
      <c r="K102" s="183"/>
    </row>
    <row r="103" spans="1:11" ht="18">
      <c r="A103" s="183"/>
      <c r="B103" s="183"/>
      <c r="C103" s="183"/>
      <c r="D103" s="183"/>
      <c r="E103" s="198"/>
      <c r="F103" s="198"/>
      <c r="G103" s="198"/>
      <c r="H103" s="198"/>
      <c r="I103" s="198"/>
      <c r="J103" s="186"/>
      <c r="K103" s="183"/>
    </row>
    <row r="104" spans="1:11" ht="18">
      <c r="A104" s="183"/>
      <c r="B104" s="183"/>
      <c r="C104" s="183"/>
      <c r="D104" s="183"/>
      <c r="E104" s="198"/>
      <c r="F104" s="198"/>
      <c r="G104" s="198"/>
      <c r="H104" s="198"/>
      <c r="I104" s="198"/>
      <c r="J104" s="186"/>
      <c r="K104" s="183"/>
    </row>
    <row r="105" spans="1:11" ht="18">
      <c r="A105" s="183"/>
      <c r="B105" s="183"/>
      <c r="C105" s="183"/>
      <c r="D105" s="183"/>
      <c r="E105" s="198"/>
      <c r="F105" s="198"/>
      <c r="G105" s="198"/>
      <c r="H105" s="198"/>
      <c r="I105" s="198"/>
      <c r="J105" s="186"/>
      <c r="K105" s="183"/>
    </row>
  </sheetData>
  <sheetProtection/>
  <mergeCells count="14">
    <mergeCell ref="B15:E15"/>
    <mergeCell ref="B13:E14"/>
    <mergeCell ref="F13:F14"/>
    <mergeCell ref="G13:G14"/>
    <mergeCell ref="H13:H14"/>
    <mergeCell ref="I13:I14"/>
    <mergeCell ref="A11:K11"/>
    <mergeCell ref="A12:K12"/>
    <mergeCell ref="J13:L13"/>
    <mergeCell ref="A13:A14"/>
    <mergeCell ref="G5:J5"/>
    <mergeCell ref="G7:J7"/>
    <mergeCell ref="G8:J8"/>
    <mergeCell ref="A10:L10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view="pageBreakPreview" zoomScale="90" zoomScaleSheetLayoutView="90" zoomScalePageLayoutView="0" workbookViewId="0" topLeftCell="A5">
      <selection activeCell="A11" sqref="A11"/>
    </sheetView>
  </sheetViews>
  <sheetFormatPr defaultColWidth="9.140625" defaultRowHeight="12.75"/>
  <cols>
    <col min="1" max="1" width="59.28125" style="28" customWidth="1"/>
    <col min="2" max="2" width="46.7109375" style="28" customWidth="1"/>
    <col min="3" max="16384" width="9.140625" style="28" customWidth="1"/>
  </cols>
  <sheetData>
    <row r="1" spans="2:5" ht="15" hidden="1">
      <c r="B1" s="233" t="s">
        <v>221</v>
      </c>
      <c r="C1" s="232"/>
      <c r="D1" s="232"/>
      <c r="E1" s="232"/>
    </row>
    <row r="2" spans="2:5" ht="15" hidden="1">
      <c r="B2" s="233" t="s">
        <v>29</v>
      </c>
      <c r="C2" s="233"/>
      <c r="D2" s="233"/>
      <c r="E2" s="233"/>
    </row>
    <row r="3" spans="2:5" ht="15" hidden="1">
      <c r="B3" s="233" t="s">
        <v>220</v>
      </c>
      <c r="C3" s="233"/>
      <c r="D3" s="233"/>
      <c r="E3" s="233"/>
    </row>
    <row r="4" ht="15" hidden="1"/>
    <row r="5" spans="2:3" ht="18.75">
      <c r="B5" s="51" t="s">
        <v>236</v>
      </c>
      <c r="C5" s="50"/>
    </row>
    <row r="6" spans="2:3" ht="18.75">
      <c r="B6" s="51" t="s">
        <v>29</v>
      </c>
      <c r="C6" s="50"/>
    </row>
    <row r="7" spans="2:3" ht="18.75">
      <c r="B7" s="51" t="s">
        <v>305</v>
      </c>
      <c r="C7" s="50"/>
    </row>
    <row r="9" spans="1:5" s="24" customFormat="1" ht="15.75" customHeight="1">
      <c r="A9" s="2"/>
      <c r="B9" s="517" t="s">
        <v>297</v>
      </c>
      <c r="C9" s="517"/>
      <c r="D9" s="517"/>
      <c r="E9" s="517"/>
    </row>
    <row r="10" spans="1:5" s="24" customFormat="1" ht="15.75" customHeight="1">
      <c r="A10" s="2"/>
      <c r="B10" s="334" t="s">
        <v>234</v>
      </c>
      <c r="C10" s="334"/>
      <c r="D10" s="334"/>
      <c r="E10" s="334"/>
    </row>
    <row r="11" spans="1:5" s="24" customFormat="1" ht="26.25" customHeight="1">
      <c r="A11" s="2"/>
      <c r="B11" s="518" t="s">
        <v>244</v>
      </c>
      <c r="C11" s="518"/>
      <c r="D11" s="518"/>
      <c r="E11" s="518"/>
    </row>
    <row r="12" spans="1:5" s="24" customFormat="1" ht="18" customHeight="1">
      <c r="A12" s="2"/>
      <c r="B12" s="517" t="s">
        <v>287</v>
      </c>
      <c r="C12" s="517"/>
      <c r="D12" s="517"/>
      <c r="E12" s="517"/>
    </row>
    <row r="13" spans="1:7" ht="15">
      <c r="A13" s="25"/>
      <c r="B13" s="17"/>
      <c r="C13" s="26"/>
      <c r="D13" s="26"/>
      <c r="E13" s="27"/>
      <c r="F13" s="27"/>
      <c r="G13" s="27"/>
    </row>
    <row r="14" spans="1:7" ht="63" customHeight="1">
      <c r="A14" s="572" t="s">
        <v>243</v>
      </c>
      <c r="B14" s="573"/>
      <c r="C14" s="26"/>
      <c r="D14" s="26"/>
      <c r="E14" s="27"/>
      <c r="F14" s="27"/>
      <c r="G14" s="27"/>
    </row>
    <row r="15" spans="1:7" ht="15">
      <c r="A15" s="25"/>
      <c r="B15" s="29" t="s">
        <v>88</v>
      </c>
      <c r="C15" s="26"/>
      <c r="D15" s="26"/>
      <c r="E15" s="27"/>
      <c r="F15" s="27"/>
      <c r="G15" s="27"/>
    </row>
    <row r="16" spans="1:2" ht="15">
      <c r="A16" s="30" t="s">
        <v>89</v>
      </c>
      <c r="B16" s="30" t="s">
        <v>90</v>
      </c>
    </row>
    <row r="17" spans="1:2" ht="15">
      <c r="A17" s="30">
        <v>1</v>
      </c>
      <c r="B17" s="30">
        <v>2</v>
      </c>
    </row>
    <row r="18" spans="1:2" ht="63">
      <c r="A18" s="31" t="s">
        <v>91</v>
      </c>
      <c r="B18" s="32">
        <f>'приложение 6'!J55</f>
        <v>97.6</v>
      </c>
    </row>
    <row r="19" spans="1:2" ht="141.75">
      <c r="A19" s="31" t="s">
        <v>180</v>
      </c>
      <c r="B19" s="32">
        <f>'приложение 6'!J57</f>
        <v>60.4</v>
      </c>
    </row>
    <row r="20" spans="1:2" ht="36" customHeight="1">
      <c r="A20" s="31" t="s">
        <v>35</v>
      </c>
      <c r="B20" s="32">
        <f>'приложение 6'!J63</f>
        <v>35.3</v>
      </c>
    </row>
    <row r="21" spans="1:2" ht="100.5" customHeight="1">
      <c r="A21" s="31" t="s">
        <v>26</v>
      </c>
      <c r="B21" s="32">
        <f>'приложение 6'!J59</f>
        <v>134.7</v>
      </c>
    </row>
    <row r="22" spans="1:2" ht="100.5" customHeight="1">
      <c r="A22" s="31" t="s">
        <v>181</v>
      </c>
      <c r="B22" s="32">
        <f>'приложение 6'!J84</f>
        <v>293.8</v>
      </c>
    </row>
    <row r="23" spans="1:2" ht="87" customHeight="1">
      <c r="A23" s="31" t="s">
        <v>34</v>
      </c>
      <c r="B23" s="32">
        <f>'приложение 6'!J82</f>
        <v>54.3</v>
      </c>
    </row>
    <row r="24" spans="1:2" ht="87.75" customHeight="1">
      <c r="A24" s="31" t="s">
        <v>37</v>
      </c>
      <c r="B24" s="32">
        <f>'приложение 6'!J155</f>
        <v>4.3</v>
      </c>
    </row>
    <row r="25" spans="1:2" ht="66.75" customHeight="1">
      <c r="A25" s="31" t="s">
        <v>163</v>
      </c>
      <c r="B25" s="32">
        <f>'приложение 6'!J86</f>
        <v>0.4</v>
      </c>
    </row>
    <row r="26" spans="1:2" ht="15">
      <c r="A26" s="30" t="s">
        <v>46</v>
      </c>
      <c r="B26" s="33">
        <f>SUM(B18:B25)+0.1</f>
        <v>680.8999999999999</v>
      </c>
    </row>
    <row r="27" ht="15">
      <c r="B27" s="38" t="s">
        <v>288</v>
      </c>
    </row>
  </sheetData>
  <sheetProtection/>
  <mergeCells count="4">
    <mergeCell ref="A14:B14"/>
    <mergeCell ref="B9:E9"/>
    <mergeCell ref="B11:E11"/>
    <mergeCell ref="B12:E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"/>
  <sheetViews>
    <sheetView tabSelected="1" view="pageBreakPreview" zoomScale="80" zoomScaleSheetLayoutView="80" zoomScalePageLayoutView="0" workbookViewId="0" topLeftCell="A6">
      <selection activeCell="B8" sqref="B8"/>
    </sheetView>
  </sheetViews>
  <sheetFormatPr defaultColWidth="9.140625" defaultRowHeight="12.75"/>
  <cols>
    <col min="1" max="1" width="54.140625" style="28" customWidth="1"/>
    <col min="2" max="2" width="47.7109375" style="28" customWidth="1"/>
    <col min="3" max="16384" width="9.140625" style="28" customWidth="1"/>
  </cols>
  <sheetData>
    <row r="1" spans="2:3" ht="15" hidden="1">
      <c r="B1" s="231" t="s">
        <v>221</v>
      </c>
      <c r="C1" s="231"/>
    </row>
    <row r="2" spans="2:3" ht="15" hidden="1">
      <c r="B2" s="231" t="s">
        <v>29</v>
      </c>
      <c r="C2" s="231"/>
    </row>
    <row r="3" spans="2:3" ht="15" hidden="1">
      <c r="B3" s="231" t="s">
        <v>224</v>
      </c>
      <c r="C3" s="231"/>
    </row>
    <row r="4" ht="15" hidden="1"/>
    <row r="5" ht="15" hidden="1"/>
    <row r="6" spans="2:3" ht="18.75">
      <c r="B6" s="51" t="s">
        <v>236</v>
      </c>
      <c r="C6" s="50"/>
    </row>
    <row r="7" spans="2:3" ht="18.75">
      <c r="B7" s="51" t="s">
        <v>29</v>
      </c>
      <c r="C7" s="50"/>
    </row>
    <row r="8" spans="2:3" ht="18.75">
      <c r="B8" s="51" t="s">
        <v>308</v>
      </c>
      <c r="C8" s="50"/>
    </row>
    <row r="11" spans="2:5" ht="17.25" customHeight="1">
      <c r="B11" s="517" t="s">
        <v>293</v>
      </c>
      <c r="C11" s="517"/>
      <c r="D11" s="517"/>
      <c r="E11" s="517"/>
    </row>
    <row r="12" spans="2:5" ht="16.5" customHeight="1">
      <c r="B12" s="334" t="s">
        <v>234</v>
      </c>
      <c r="C12" s="334"/>
      <c r="D12" s="334"/>
      <c r="E12" s="334"/>
    </row>
    <row r="13" spans="2:5" ht="33.75" customHeight="1">
      <c r="B13" s="353" t="s">
        <v>237</v>
      </c>
      <c r="C13" s="353"/>
      <c r="D13" s="353"/>
      <c r="E13" s="353"/>
    </row>
    <row r="14" spans="2:5" ht="15" customHeight="1">
      <c r="B14" s="517" t="s">
        <v>287</v>
      </c>
      <c r="C14" s="517"/>
      <c r="D14" s="517"/>
      <c r="E14" s="517"/>
    </row>
    <row r="16" spans="1:7" ht="61.5" customHeight="1">
      <c r="A16" s="572" t="s">
        <v>253</v>
      </c>
      <c r="B16" s="573"/>
      <c r="C16" s="26"/>
      <c r="D16" s="26"/>
      <c r="E16" s="27"/>
      <c r="F16" s="27"/>
      <c r="G16" s="27"/>
    </row>
    <row r="17" spans="1:7" ht="15">
      <c r="A17" s="25"/>
      <c r="B17" s="29" t="s">
        <v>88</v>
      </c>
      <c r="C17" s="26"/>
      <c r="D17" s="26"/>
      <c r="E17" s="27"/>
      <c r="F17" s="27"/>
      <c r="G17" s="27"/>
    </row>
    <row r="18" spans="1:2" ht="15">
      <c r="A18" s="30" t="s">
        <v>89</v>
      </c>
      <c r="B18" s="30" t="s">
        <v>90</v>
      </c>
    </row>
    <row r="19" spans="1:2" ht="15">
      <c r="A19" s="30">
        <v>1</v>
      </c>
      <c r="B19" s="30">
        <v>2</v>
      </c>
    </row>
    <row r="20" spans="1:2" ht="15">
      <c r="A20" s="30" t="s">
        <v>294</v>
      </c>
      <c r="B20" s="436">
        <f>B21+B22</f>
        <v>35.8</v>
      </c>
    </row>
    <row r="21" spans="1:2" ht="170.25" customHeight="1">
      <c r="A21" s="437" t="s">
        <v>295</v>
      </c>
      <c r="B21" s="438">
        <v>4.3</v>
      </c>
    </row>
    <row r="22" spans="1:2" ht="109.5" customHeight="1">
      <c r="A22" s="437" t="s">
        <v>296</v>
      </c>
      <c r="B22" s="438">
        <v>31.5</v>
      </c>
    </row>
    <row r="23" spans="1:2" ht="15.75">
      <c r="A23" s="574" t="s">
        <v>215</v>
      </c>
      <c r="B23" s="575"/>
    </row>
    <row r="24" spans="1:2" ht="94.5">
      <c r="A24" s="229" t="s">
        <v>78</v>
      </c>
      <c r="B24" s="234">
        <f>'приложение 2'!C56</f>
        <v>1098.6</v>
      </c>
    </row>
    <row r="25" spans="1:2" ht="15.75">
      <c r="A25" s="230" t="s">
        <v>216</v>
      </c>
      <c r="B25" s="235">
        <f>B24</f>
        <v>1098.6</v>
      </c>
    </row>
    <row r="26" spans="1:2" ht="15.75">
      <c r="A26" s="574" t="s">
        <v>217</v>
      </c>
      <c r="B26" s="575"/>
    </row>
    <row r="27" spans="1:2" ht="100.5" customHeight="1">
      <c r="A27" s="219" t="s">
        <v>78</v>
      </c>
      <c r="B27" s="220">
        <f>B29+B30+B31+B32</f>
        <v>1134.4</v>
      </c>
    </row>
    <row r="28" spans="1:2" ht="15.75">
      <c r="A28" s="31" t="s">
        <v>92</v>
      </c>
      <c r="B28" s="32"/>
    </row>
    <row r="29" spans="1:2" ht="187.5" customHeight="1">
      <c r="A29" s="31" t="s">
        <v>301</v>
      </c>
      <c r="B29" s="34">
        <f>455.3+B21</f>
        <v>459.6</v>
      </c>
    </row>
    <row r="30" spans="1:2" ht="104.25" customHeight="1">
      <c r="A30" s="31" t="s">
        <v>302</v>
      </c>
      <c r="B30" s="34">
        <f>43.3+B22+150+200</f>
        <v>424.8</v>
      </c>
    </row>
    <row r="31" spans="1:2" ht="43.5" customHeight="1">
      <c r="A31" s="31" t="s">
        <v>300</v>
      </c>
      <c r="B31" s="34">
        <f>90-90</f>
        <v>0</v>
      </c>
    </row>
    <row r="32" spans="1:2" ht="49.5" customHeight="1">
      <c r="A32" s="31" t="s">
        <v>257</v>
      </c>
      <c r="B32" s="34">
        <f>'приложение 6'!J104</f>
        <v>250</v>
      </c>
    </row>
    <row r="33" ht="15">
      <c r="B33" s="38" t="s">
        <v>288</v>
      </c>
    </row>
  </sheetData>
  <sheetProtection/>
  <mergeCells count="5">
    <mergeCell ref="A26:B26"/>
    <mergeCell ref="B11:E11"/>
    <mergeCell ref="B14:E14"/>
    <mergeCell ref="A16:B16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view="pageBreakPreview" zoomScaleSheetLayoutView="100" zoomScalePageLayoutView="0" workbookViewId="0" topLeftCell="A5">
      <selection activeCell="A14" sqref="A14:C14"/>
    </sheetView>
  </sheetViews>
  <sheetFormatPr defaultColWidth="9.140625" defaultRowHeight="12.75"/>
  <cols>
    <col min="1" max="1" width="39.57421875" style="50" customWidth="1"/>
    <col min="2" max="2" width="37.28125" style="50" customWidth="1"/>
    <col min="3" max="3" width="18.7109375" style="50" customWidth="1"/>
    <col min="4" max="16384" width="9.140625" style="50" customWidth="1"/>
  </cols>
  <sheetData>
    <row r="1" spans="2:3" ht="18.75" hidden="1">
      <c r="B1" s="408" t="s">
        <v>261</v>
      </c>
      <c r="C1" s="408"/>
    </row>
    <row r="2" spans="2:3" ht="18.75" hidden="1">
      <c r="B2" s="579" t="s">
        <v>262</v>
      </c>
      <c r="C2" s="579"/>
    </row>
    <row r="3" spans="2:3" ht="18.75" hidden="1">
      <c r="B3" s="408" t="s">
        <v>263</v>
      </c>
      <c r="C3" s="408"/>
    </row>
    <row r="4" ht="18.75" hidden="1"/>
    <row r="5" spans="2:5" ht="18.75">
      <c r="B5" s="517" t="s">
        <v>264</v>
      </c>
      <c r="C5" s="517"/>
      <c r="D5" s="409"/>
      <c r="E5" s="410"/>
    </row>
    <row r="6" spans="2:5" ht="18.75">
      <c r="B6" s="411" t="s">
        <v>234</v>
      </c>
      <c r="C6" s="411"/>
      <c r="D6" s="409"/>
      <c r="E6" s="412"/>
    </row>
    <row r="7" spans="2:5" ht="25.5" customHeight="1">
      <c r="B7" s="580" t="s">
        <v>235</v>
      </c>
      <c r="C7" s="580"/>
      <c r="D7" s="580"/>
      <c r="E7" s="412"/>
    </row>
    <row r="8" spans="2:4" ht="18.75">
      <c r="B8" s="517" t="s">
        <v>265</v>
      </c>
      <c r="C8" s="517"/>
      <c r="D8" s="409"/>
    </row>
    <row r="9" spans="1:4" ht="15.75" customHeight="1">
      <c r="A9" s="413"/>
      <c r="B9" s="17"/>
      <c r="C9" s="17"/>
      <c r="D9" s="5"/>
    </row>
    <row r="10" spans="1:3" ht="58.5" customHeight="1">
      <c r="A10" s="581" t="s">
        <v>272</v>
      </c>
      <c r="B10" s="582"/>
      <c r="C10" s="582"/>
    </row>
    <row r="11" ht="14.25" customHeight="1">
      <c r="C11" s="111" t="s">
        <v>266</v>
      </c>
    </row>
    <row r="12" spans="1:3" ht="18.75">
      <c r="A12" s="414" t="s">
        <v>267</v>
      </c>
      <c r="B12" s="414" t="s">
        <v>268</v>
      </c>
      <c r="C12" s="414" t="s">
        <v>269</v>
      </c>
    </row>
    <row r="13" spans="1:3" ht="18.75">
      <c r="A13" s="414">
        <v>1</v>
      </c>
      <c r="B13" s="414">
        <v>2</v>
      </c>
      <c r="C13" s="414">
        <v>3</v>
      </c>
    </row>
    <row r="14" spans="1:3" ht="22.5" customHeight="1">
      <c r="A14" s="583" t="s">
        <v>215</v>
      </c>
      <c r="B14" s="584"/>
      <c r="C14" s="585"/>
    </row>
    <row r="15" spans="1:4" s="419" customFormat="1" ht="109.5" customHeight="1">
      <c r="A15" s="415" t="s">
        <v>78</v>
      </c>
      <c r="B15" s="416" t="s">
        <v>273</v>
      </c>
      <c r="C15" s="417">
        <f>'приложение 9'!B32</f>
        <v>250</v>
      </c>
      <c r="D15" s="418"/>
    </row>
    <row r="16" spans="1:3" s="419" customFormat="1" ht="19.5" customHeight="1">
      <c r="A16" s="407" t="s">
        <v>216</v>
      </c>
      <c r="B16" s="407"/>
      <c r="C16" s="417">
        <f>C15</f>
        <v>250</v>
      </c>
    </row>
    <row r="17" spans="1:3" s="419" customFormat="1" ht="18.75">
      <c r="A17" s="576" t="s">
        <v>270</v>
      </c>
      <c r="B17" s="577"/>
      <c r="C17" s="578"/>
    </row>
    <row r="18" spans="1:3" s="419" customFormat="1" ht="83.25" customHeight="1">
      <c r="A18" s="420" t="s">
        <v>257</v>
      </c>
      <c r="B18" s="421" t="s">
        <v>285</v>
      </c>
      <c r="C18" s="417">
        <f>'приложение 9'!B32</f>
        <v>250</v>
      </c>
    </row>
    <row r="19" spans="1:3" s="419" customFormat="1" ht="26.25" customHeight="1">
      <c r="A19" s="403" t="s">
        <v>271</v>
      </c>
      <c r="B19" s="403"/>
      <c r="C19" s="422">
        <f>C18</f>
        <v>250</v>
      </c>
    </row>
    <row r="20" ht="16.5" customHeight="1">
      <c r="C20" s="423"/>
    </row>
  </sheetData>
  <sheetProtection/>
  <mergeCells count="7">
    <mergeCell ref="A17:C17"/>
    <mergeCell ref="B2:C2"/>
    <mergeCell ref="B5:C5"/>
    <mergeCell ref="B7:D7"/>
    <mergeCell ref="B8:C8"/>
    <mergeCell ref="A10:C10"/>
    <mergeCell ref="A14:C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Енинское</cp:lastModifiedBy>
  <cp:lastPrinted>2021-12-26T16:30:45Z</cp:lastPrinted>
  <dcterms:created xsi:type="dcterms:W3CDTF">1996-10-08T23:32:33Z</dcterms:created>
  <dcterms:modified xsi:type="dcterms:W3CDTF">2021-12-26T16:31:59Z</dcterms:modified>
  <cp:category/>
  <cp:version/>
  <cp:contentType/>
  <cp:contentStatus/>
</cp:coreProperties>
</file>