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7620" firstSheet="2" activeTab="7"/>
  </bookViews>
  <sheets>
    <sheet name="Источники (1)" sheetId="1" r:id="rId1"/>
    <sheet name="Источники (2)" sheetId="2" state="hidden" r:id="rId2"/>
    <sheet name="Доходы (2)" sheetId="3" r:id="rId3"/>
    <sheet name="Расходы (3)" sheetId="4" r:id="rId4"/>
    <sheet name="Расходы (4) " sheetId="5" r:id="rId5"/>
    <sheet name="Расходы (5) " sheetId="6" r:id="rId6"/>
    <sheet name="Межбюджетка (6) " sheetId="7" r:id="rId7"/>
    <sheet name="Межбюджетка (7) " sheetId="8" r:id="rId8"/>
    <sheet name="Дорожный фонд (8)" sheetId="9" r:id="rId9"/>
  </sheets>
  <externalReferences>
    <externalReference r:id="rId12"/>
  </externalReferences>
  <definedNames>
    <definedName name="_xlnm.Print_Titles" localSheetId="3">'Расходы (3)'!$14:$15</definedName>
    <definedName name="_xlnm.Print_Titles" localSheetId="4">'Расходы (4) '!$15:$17</definedName>
    <definedName name="_xlnm.Print_Titles" localSheetId="5">'Расходы (5) '!$10:$12</definedName>
    <definedName name="_xlnm.Print_Area" localSheetId="8">'Дорожный фонд (8)'!$A$1:$D$20</definedName>
    <definedName name="_xlnm.Print_Area" localSheetId="2">'Доходы (2)'!$A$1:$F$63</definedName>
    <definedName name="_xlnm.Print_Area" localSheetId="0">'Источники (1)'!$A$1:$E$18</definedName>
    <definedName name="_xlnm.Print_Area" localSheetId="1">'Источники (2)'!$A$1:$E$17</definedName>
    <definedName name="_xlnm.Print_Area" localSheetId="6">'Межбюджетка (6) '!$A$3:$C$29</definedName>
    <definedName name="_xlnm.Print_Area" localSheetId="7">'Межбюджетка (7) '!$A$1:$C$23</definedName>
    <definedName name="_xlnm.Print_Area" localSheetId="3">'Расходы (3)'!$A$1:$G$43</definedName>
    <definedName name="_xlnm.Print_Area" localSheetId="4">'Расходы (4) '!$A$2:$K$170</definedName>
    <definedName name="_xlnm.Print_Area" localSheetId="5">'Расходы (5) '!$A$1:$K$47</definedName>
  </definedNames>
  <calcPr fullCalcOnLoad="1"/>
</workbook>
</file>

<file path=xl/sharedStrings.xml><?xml version="1.0" encoding="utf-8"?>
<sst xmlns="http://schemas.openxmlformats.org/spreadsheetml/2006/main" count="1271" uniqueCount="333">
  <si>
    <t>01  05  02  01  10  0000  610</t>
  </si>
  <si>
    <t>Уменьшение прочих остатков денежных средств  бюджетов сельских поселений</t>
  </si>
  <si>
    <t>01  05  00  00  00  0000  000</t>
  </si>
  <si>
    <t>Изменение остатков средств на счетах по учету  средств бюджета</t>
  </si>
  <si>
    <t>(тыс. руб.)</t>
  </si>
  <si>
    <t>решением Совета поселения</t>
  </si>
  <si>
    <t>(приложение 1)</t>
  </si>
  <si>
    <t>Наименование кода группы, подгруппы, статьи, подстатьи, элемента, вида источников финансирования дефицита бюджета, кода класификации операции сектора государственного управления, относящихся к источникам финансирования дефицитов бюджетов РФ</t>
  </si>
  <si>
    <t>Исполнено</t>
  </si>
  <si>
    <t xml:space="preserve">Утверждено </t>
  </si>
  <si>
    <t>Код бюджетной класификации</t>
  </si>
  <si>
    <t>Администратор источника финансирования</t>
  </si>
  <si>
    <t xml:space="preserve">Источника финансирования </t>
  </si>
  <si>
    <t>от __________ № _______</t>
  </si>
  <si>
    <t>01  05  02  01  10  0000  510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</si>
  <si>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</si>
  <si>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 на выполнение передаваемых полномочий субъектов Российской Федерации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</si>
  <si>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</si>
  <si>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</si>
  <si>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</t>
  </si>
  <si>
    <t>2 00 00000 00 0000 000</t>
  </si>
  <si>
    <t>Прочие неналоговые доходы бюджетов сельских поселений</t>
  </si>
  <si>
    <t>1 17 05050 10 0000 180</t>
  </si>
  <si>
    <t>ПРОЧИЕ НЕНАЛОГОВЫЕ ДОХОДЫ</t>
  </si>
  <si>
    <t>Прочие доходы от компенсации затрат бюджетов сельских поселений</t>
  </si>
  <si>
    <t>1 13 02995 10 0000 130</t>
  </si>
  <si>
    <t>ДОХОДЫ ОТ ОКАЗАНИЯ ПЛАТНЫХ УСЛУГ (РАБОТ) И КОМПЕНСАЦИИ ЗАТРАТ ГОСУДАРСТВА</t>
  </si>
  <si>
    <t>1 13 00000 00 0000 000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</si>
  <si>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</si>
  <si>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</si>
  <si>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1 08 04020 01 0000 110</t>
  </si>
  <si>
    <t>ГОСУДАРСТВЕННАЯ ПОШЛИНА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</si>
  <si>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</si>
  <si>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</si>
  <si>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</si>
  <si>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</si>
  <si>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</t>
  </si>
  <si>
    <t>1 06 06000 00 0000 110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</si>
  <si>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</si>
  <si>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1 06 01030 10 0000 110</t>
  </si>
  <si>
    <t>НАЛОГИ НА ИМУЩЕСТВО</t>
  </si>
  <si>
    <t>Единый сельскохозяйственный налог</t>
  </si>
  <si>
    <t>1 05 03010 01 3000 110</t>
  </si>
  <si>
    <t>НАЛОГИ НА СОВОКУПНЫЙ ДОХОД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</si>
  <si>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</si>
  <si>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</si>
  <si>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</si>
  <si>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</si>
  <si>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</si>
  <si>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</si>
  <si>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</si>
  <si>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1 03 02230 01 0000 110</t>
  </si>
  <si>
    <t>Акцизы по подакцизным товарам (продукции), производимые на территории Российской Федерации</t>
  </si>
  <si>
    <t>1 03 02000 00 0000 110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</si>
  <si>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</si>
  <si>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</si>
  <si>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</si>
  <si>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1 01 02010 01 0000 110</t>
  </si>
  <si>
    <t>Налог на доходы физических лиц</t>
  </si>
  <si>
    <t>1 01 02000 00 0000 110</t>
  </si>
  <si>
    <t>НАЛОГИ НА ПРИБЫЛЬ, ДОХОДЫ</t>
  </si>
  <si>
    <t>НАЛОГОВЫЕ И НЕНАЛОГОВЫЕ ДОХОДЫ</t>
  </si>
  <si>
    <t>1 00 00000 00 0000 000</t>
  </si>
  <si>
    <t>ДОХОДЫ ВСЕГО</t>
  </si>
  <si>
    <t>Администратор поступлений</t>
  </si>
  <si>
    <t>Наименование дохода</t>
  </si>
  <si>
    <t>(приложение 2)</t>
  </si>
  <si>
    <t>ВСЕГО РАСХОДОВ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</si>
  <si>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</si>
  <si>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</si>
  <si>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</si>
  <si>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</si>
  <si>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 xml:space="preserve">КУЛЬТУРА, КИНЕМАТОГРАФИЯ </t>
  </si>
  <si>
    <t>Молодежная политика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</si>
  <si>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</si>
  <si>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</si>
  <si>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</si>
  <si>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</si>
  <si>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</si>
  <si>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</si>
  <si>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</si>
  <si>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</si>
  <si>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</si>
  <si>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</si>
  <si>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</si>
  <si>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</si>
  <si>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</si>
  <si>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</si>
  <si>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</si>
  <si>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</t>
  </si>
  <si>
    <t>Подраздел</t>
  </si>
  <si>
    <t>Раздел</t>
  </si>
  <si>
    <t>Наименование показателя</t>
  </si>
  <si>
    <t>(тыс. рублей)</t>
  </si>
  <si>
    <t>(приложение 3)</t>
  </si>
  <si>
    <t>Прочая закупка товаров, работ и услуг для обеспечения государственных (муниципальных) нужд</t>
  </si>
  <si>
    <t>0</t>
  </si>
  <si>
    <t>91</t>
  </si>
  <si>
    <t>Иные межбюджетные трансферты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</si>
  <si>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</si>
  <si>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Осуществление первичного воинского учета на территориях, где отсутствуют военные комиссариаты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</si>
  <si>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</si>
  <si>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</si>
  <si>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</si>
  <si>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</si>
  <si>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</si>
  <si>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</si>
  <si>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Уплата налога на имущество организаций и земельного налога</t>
  </si>
  <si>
    <t>КВР</t>
  </si>
  <si>
    <t>КЦСР</t>
  </si>
  <si>
    <t>ПР</t>
  </si>
  <si>
    <t>РЗ</t>
  </si>
  <si>
    <t>ГРБС</t>
  </si>
  <si>
    <t>Наименование</t>
  </si>
  <si>
    <t>ИТОГО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</si>
  <si>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</si>
  <si>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Наименование передаваемого полномочия</t>
  </si>
  <si>
    <t>1 11  09045 10 0000 120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</si>
  <si>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</si>
  <si>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Уплата иных платежей</t>
  </si>
  <si>
    <t>Увеличение прочих остатков денежных средств  бюджетов сельских поселений</t>
  </si>
  <si>
    <t>из них:</t>
  </si>
  <si>
    <t>в том числе:</t>
  </si>
  <si>
    <t xml:space="preserve">ИСТОЧНИКИ ФИНАНСИРОВАНИЯ ДЕФИЦИТА  БЮДЖЕТА ПОСЕЛЕНИЯ, ВСЕГО                                               </t>
  </si>
  <si>
    <t>Источники внутреннего финансирования бюджета поселения</t>
  </si>
  <si>
    <t>000</t>
  </si>
  <si>
    <t>(приложение № 5)</t>
  </si>
  <si>
    <t>(приложение 7)</t>
  </si>
  <si>
    <t>Администрация сельского поселения Артюшинское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</si>
  <si>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</si>
  <si>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</si>
  <si>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</t>
  </si>
  <si>
    <t>00000</t>
  </si>
  <si>
    <t>00180</t>
  </si>
  <si>
    <t>00190</t>
  </si>
  <si>
    <t>Расходы на обеспечение функций государственных (муниципальных) органов</t>
  </si>
  <si>
    <t>Уплата прочих налогов, сборов</t>
  </si>
  <si>
    <t>51180</t>
  </si>
  <si>
    <t>Прочая закупка товаров, работ и услуг для государственных (муниципальных) нужд</t>
  </si>
  <si>
    <t>S2270</t>
  </si>
  <si>
    <t xml:space="preserve">Утвержены 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</si>
  <si>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</si>
  <si>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</si>
  <si>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1 16 00000 00 0000 000</t>
  </si>
  <si>
    <t>ШТРАФЫ, САНКЦИИ, ВОЗМЕЩЕНИЕ УЩЕРБА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</si>
  <si>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</si>
  <si>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</si>
  <si>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</si>
  <si>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</t>
  </si>
  <si>
    <t>Сельское хозяйство и рыболовство</t>
  </si>
  <si>
    <t>Обеспечение деятельности органов местного самоуправления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</si>
  <si>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</si>
  <si>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</si>
  <si>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</si>
  <si>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</si>
  <si>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</si>
  <si>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</si>
  <si>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</si>
  <si>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</si>
  <si>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</si>
  <si>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</si>
  <si>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</si>
  <si>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</si>
  <si>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</si>
  <si>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</si>
  <si>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</si>
  <si>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</si>
  <si>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</si>
  <si>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</si>
  <si>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</si>
  <si>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</si>
  <si>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S1090</t>
  </si>
  <si>
    <t>23020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</si>
  <si>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</si>
  <si>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</si>
  <si>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</si>
  <si>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83010</t>
  </si>
  <si>
    <t xml:space="preserve">Социальные выплаты гражданам, кроме публичных
нормативных социальных выплат
</t>
  </si>
  <si>
    <t>Утверждены</t>
  </si>
  <si>
    <t xml:space="preserve">Источники внутреннего финансирования дефицита бюджета сельского поселения Артюшинское по кодам групп, подгрупп, статей, видов источников финансирования дефицита бюджета поселения, классификации операций сектора государственного управления, относящихся к источникам финансирования дефицита бюджета поселения за 2018 год 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</si>
  <si>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</si>
  <si>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8</t>
  </si>
  <si>
    <t>01</t>
  </si>
  <si>
    <t>02</t>
  </si>
  <si>
    <t>Расходы на выплаты персоналу муниципальных органов</t>
  </si>
  <si>
    <t>04</t>
  </si>
  <si>
    <t>Закупка товаров, работ и услуг в сфере информационно-коммуникационных технологий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</si>
  <si>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</si>
  <si>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</si>
  <si>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</si>
  <si>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</si>
  <si>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</si>
  <si>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</si>
  <si>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90260</t>
  </si>
  <si>
    <t>Иные закупки товаров, работ и услуг для обеспечения государственных (муниципальных) нужд</t>
  </si>
  <si>
    <t>Выполнение других обязательств государства</t>
  </si>
  <si>
    <t>20520</t>
  </si>
  <si>
    <t>10</t>
  </si>
  <si>
    <t>05</t>
  </si>
  <si>
    <t>20010</t>
  </si>
  <si>
    <t xml:space="preserve"> </t>
  </si>
  <si>
    <t>Мероприятия по благоустройству поселения</t>
  </si>
  <si>
    <t>07</t>
  </si>
  <si>
    <t xml:space="preserve">Другие вопросы в области культуры, кинематографии
</t>
  </si>
  <si>
    <t>Доплаты к пенсиям, дополнительное пенсионное обеспечение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</si>
  <si>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</si>
  <si>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 обязательств</t>
  </si>
  <si>
    <t>Основное мероприятие, направленное на развитие физической культуры и спорта</t>
  </si>
  <si>
    <t>Мероприятия в области спорта и физической культуры</t>
  </si>
  <si>
    <t>ИТОГО РАСХОДОВ</t>
  </si>
  <si>
    <t>Условно утверждаемые расходы</t>
  </si>
  <si>
    <t xml:space="preserve">Наименование </t>
  </si>
  <si>
    <t>09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</si>
  <si>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</si>
  <si>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</si>
  <si>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В %% к прошлому году</t>
  </si>
  <si>
    <t>ДОХОДЫ</t>
  </si>
  <si>
    <t>по разделам, подразделам,  классификации расходов бюджета</t>
  </si>
  <si>
    <t>РАСХОДЫ</t>
  </si>
  <si>
    <t>(приложение № 4)</t>
  </si>
  <si>
    <t>(приложение 6)</t>
  </si>
  <si>
    <t>ДОТАЦИИ БЮДЖЕТАМ СУБЪЕКТОВ РОССИЙСКОЙ ФЕДЕРАЦИИ И МУНИЦИПАЛЬНЫХ ОБРАЗОВАНИЙ</t>
  </si>
  <si>
    <t xml:space="preserve">СУБСИДИИ БЮДЖЕТАМ БЮДЖЕТНОЙ СИСТЕМЫ РОССИЙСКОЙ ФЕДЕРАЦИИ (МЕЖБЮДЖЕТНЫЕ СУБСИДИИ) </t>
  </si>
  <si>
    <t>СУБВЕНЦИИ ОТ БЮДЖЕТОВ БЮДЖЕТНОЙ СИСТЕМЫ</t>
  </si>
  <si>
    <t>ИНЫЕ МЕЖБЮДЖЕТНЫЕ ТРАНСФЕРТЫ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</si>
  <si>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</si>
  <si>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</si>
  <si>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</si>
  <si>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ПРОЧИЕ БЕЗВОЗМЕЗДНЫЕ ПОСТУПЛЕНИЯ</t>
  </si>
  <si>
    <t>2 07 05020 10 0000  150</t>
  </si>
  <si>
    <t>2 02 04014 10 0000 150</t>
  </si>
  <si>
    <t>2 02 03024 10 0000 150</t>
  </si>
  <si>
    <t>2 02 03015 10 0000 150</t>
  </si>
  <si>
    <t>2 02 29999 10 0000 150</t>
  </si>
  <si>
    <t>Код доходов бюджетной класификации</t>
  </si>
  <si>
    <t>Сумма    (тыс.руб.)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</si>
  <si>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</si>
  <si>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</si>
  <si>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</si>
  <si>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Единая субвенция бюджетам муниципальных образований области</t>
  </si>
  <si>
    <t>72310</t>
  </si>
  <si>
    <t>Муниципальная   программа «Развитие территории сельского поселения Артюшинское на 2021 – 2025 годы»</t>
  </si>
  <si>
    <t>40</t>
  </si>
  <si>
    <t>Организация уличного освещения</t>
  </si>
  <si>
    <t>Реализация мероприятий проекта "Народный бюджет"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</si>
  <si>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</si>
  <si>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</si>
  <si>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</si>
  <si>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</si>
  <si>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</si>
  <si>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</si>
  <si>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2 02 15002 10 0000 150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</si>
  <si>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</si>
  <si>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</si>
  <si>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4</t>
  </si>
  <si>
    <t>к решению Совета поселения</t>
  </si>
  <si>
    <t xml:space="preserve">от       № </t>
  </si>
  <si>
    <t>Фонд оплаты труда муниципальных органов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</si>
  <si>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</si>
  <si>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</si>
  <si>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</si>
  <si>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</si>
  <si>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Обеспечение проведения выборов и референдумов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</si>
  <si>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</si>
  <si>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</si>
  <si>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</si>
  <si>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</si>
  <si>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</si>
  <si>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 xml:space="preserve">Расходы бюджета поселения за 2020 год   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</si>
  <si>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</si>
  <si>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</si>
  <si>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</si>
  <si>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 xml:space="preserve">Исполнено за 2020 год </t>
  </si>
  <si>
    <t xml:space="preserve">Утвержен </t>
  </si>
  <si>
    <t>(приложение 8)</t>
  </si>
  <si>
    <t>Код бюджетной классификации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</si>
  <si>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</si>
  <si>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</si>
  <si>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</si>
  <si>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</si>
  <si>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бюджета поселения за 2021 год по кодам классификации доходов бюджета поселения (по кодам видов доходов, подвидов доходов, классификации операций сектора государственного управления)</t>
  </si>
  <si>
    <t>Взносы по обязательному социальному страхованию на выплаты денежного содержания и иные выплаты работникам муниципальных  органов</t>
  </si>
  <si>
    <t>Фонд оплаты труда муниципальных органов (мун.сл.)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</si>
  <si>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</si>
  <si>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</si>
  <si>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(обсл.пер.)</t>
  </si>
  <si>
    <t>Оценка недвижимости, признание прав и регулирование отношений по муниципальной собственности</t>
  </si>
  <si>
    <t>20510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</si>
  <si>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</si>
  <si>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«Обеспечение мер пожарной безопасности»</t>
  </si>
  <si>
    <t>Мероприятия по пожарной безопасности</t>
  </si>
  <si>
    <t>Муниципальная   программа «Развитие территории сельского поселения Артюшинскоена 2021 – 2025 годы»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</si>
  <si>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</si>
  <si>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</si>
  <si>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</si>
  <si>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</si>
  <si>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</si>
  <si>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</si>
  <si>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</si>
  <si>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23040</t>
  </si>
  <si>
    <t>Приложение 7</t>
  </si>
  <si>
    <t xml:space="preserve">от .09.2020    № </t>
  </si>
  <si>
    <t>Остаток средств на начало года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</si>
  <si>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</si>
  <si>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</si>
  <si>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Расходы</t>
  </si>
  <si>
    <t>В том числе:</t>
  </si>
  <si>
    <t>Межбюджетный трансферт, выделенный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</si>
  <si>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Межбюджетный трансферт, выделенный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</si>
  <si>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Строительство общественного колодца в п. Лаврово сельского поселения Артюшинское</t>
  </si>
  <si>
    <t xml:space="preserve">                              Приложение 7</t>
  </si>
  <si>
    <t xml:space="preserve">                              к решению Совета поселения</t>
  </si>
  <si>
    <t xml:space="preserve">                             от   .  .2019    № _________</t>
  </si>
  <si>
    <t>Распределение объемов межбюджетных трансфертов бюджету сельского поселения Артюшинское за счет средств Дорожного фонда Белозерского муниципального района на 2021 год</t>
  </si>
  <si>
    <t>наименование</t>
  </si>
  <si>
    <t>802 2 02 04014 10 0000 150</t>
  </si>
  <si>
    <t>802 04 09 40 0 07 90030 240 000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</si>
  <si>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</si>
  <si>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</si>
  <si>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</si>
  <si>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Расходы бюджета поселения за 2021 год по разделам, подразделам, целевым статьям и видам расходов в ведомственной структуре расходов  </t>
  </si>
  <si>
    <t>муниципальной программы «Развитие территории сельского поселения Артюшинское на 2021 – 2025 годы» на 2021 год</t>
  </si>
  <si>
    <t>Средства,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</si>
  <si>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>1,098,6</t>
  </si>
  <si>
    <t xml:space="preserve">от .04.2020    № </t>
  </si>
  <si>
    <t>Средства, передаваемые районному бюджету из бюджета поселения на осуществление части полномочий по решению вопросов местного значения в соответствии с заключенными соглашениями на 2021 год</t>
  </si>
  <si>
    <t xml:space="preserve">Источники внутреннего финансирования дефицита бюджета поселения на 2021 год </t>
  </si>
  <si>
    <t xml:space="preserve">от 29.04.2022  №  12 </t>
  </si>
  <si>
    <t>от 29.04.2022 №   12</t>
  </si>
  <si>
    <t>от  29.04.2022 №   12</t>
  </si>
  <si>
    <t>от 29.04.2022  №  12</t>
  </si>
  <si>
    <t>от  29.04.2022    №   12</t>
  </si>
  <si>
    <t>от   29.04.2022 №  12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</si>
</sst>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0"/>
    <numFmt numFmtId="175" formatCode="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6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Times New Roman"/>
      <family val="1"/>
    </font>
    <font>
      <sz val="12"/>
      <color indexed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30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1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 Cyr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 Cyr"/>
      <family val="2"/>
    </font>
    <font>
      <b/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170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49" fontId="2" fillId="29" borderId="3">
      <alignment horizontal="left" vertical="top"/>
      <protection/>
    </xf>
    <xf numFmtId="49" fontId="3" fillId="0" borderId="3">
      <alignment horizontal="left" vertical="top"/>
      <protection/>
    </xf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4" fillId="0" borderId="0">
      <alignment horizontal="left" vertical="top"/>
      <protection/>
    </xf>
    <xf numFmtId="0" fontId="73" fillId="0" borderId="7" applyNumberFormat="0" applyFill="0" applyAlignment="0" applyProtection="0"/>
    <xf numFmtId="0" fontId="74" fillId="35" borderId="8" applyNumberFormat="0" applyAlignment="0" applyProtection="0"/>
    <xf numFmtId="0" fontId="75" fillId="0" borderId="0" applyNumberFormat="0" applyFill="0" applyBorder="0" applyAlignment="0" applyProtection="0"/>
    <xf numFmtId="0" fontId="76" fillId="3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0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77" fillId="0" borderId="0" applyNumberFormat="0" applyFill="0" applyBorder="0" applyAlignment="0" applyProtection="0"/>
    <xf numFmtId="0" fontId="78" fillId="37" borderId="0" applyNumberFormat="0" applyBorder="0" applyAlignment="0" applyProtection="0"/>
    <xf numFmtId="0" fontId="79" fillId="0" borderId="0" applyNumberFormat="0" applyFill="0" applyBorder="0" applyAlignment="0" applyProtection="0"/>
    <xf numFmtId="0" fontId="64" fillId="38" borderId="10" applyNumberFormat="0" applyFont="0" applyAlignment="0" applyProtection="0"/>
    <xf numFmtId="9" fontId="64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80" fillId="0" borderId="11" applyNumberFormat="0" applyFill="0" applyAlignment="0" applyProtection="0"/>
    <xf numFmtId="0" fontId="81" fillId="0" borderId="0" applyNumberFormat="0" applyFill="0" applyBorder="0" applyAlignment="0" applyProtection="0"/>
    <xf numFmtId="17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0" fontId="82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</cellStyleXfs>
  <cellXfs count="535">
    <xf numFmtId="0" fontId="0" fillId="0" borderId="0" xfId="0" applyAlignment="1">
      <alignment/>
    </xf>
    <xf numFmtId="0" fontId="0" fillId="0" borderId="0" xfId="0" applyBorder="1" applyAlignment="1">
      <alignment/>
    </xf>
    <xf numFmtId="0" fontId="83" fillId="0" borderId="12" xfId="0" applyFont="1" applyBorder="1" applyAlignment="1">
      <alignment horizontal="center" vertical="center" wrapText="1"/>
    </xf>
    <xf numFmtId="0" fontId="83" fillId="0" borderId="12" xfId="0" applyFont="1" applyBorder="1" applyAlignment="1">
      <alignment vertical="center" wrapText="1"/>
    </xf>
    <xf numFmtId="0" fontId="84" fillId="0" borderId="12" xfId="0" applyFont="1" applyBorder="1" applyAlignment="1">
      <alignment horizontal="center" vertical="center" wrapText="1"/>
    </xf>
    <xf numFmtId="0" fontId="85" fillId="0" borderId="0" xfId="0" applyFont="1" applyAlignment="1">
      <alignment horizontal="right"/>
    </xf>
    <xf numFmtId="0" fontId="86" fillId="0" borderId="0" xfId="0" applyFont="1" applyAlignment="1">
      <alignment wrapText="1"/>
    </xf>
    <xf numFmtId="0" fontId="0" fillId="0" borderId="0" xfId="0" applyAlignment="1">
      <alignment wrapText="1"/>
    </xf>
    <xf numFmtId="0" fontId="84" fillId="0" borderId="12" xfId="0" applyFont="1" applyBorder="1" applyAlignment="1">
      <alignment vertical="center" wrapText="1"/>
    </xf>
    <xf numFmtId="173" fontId="87" fillId="0" borderId="12" xfId="0" applyNumberFormat="1" applyFont="1" applyBorder="1" applyAlignment="1">
      <alignment horizontal="center" vertical="center" wrapText="1"/>
    </xf>
    <xf numFmtId="173" fontId="88" fillId="0" borderId="12" xfId="0" applyNumberFormat="1" applyFont="1" applyBorder="1" applyAlignment="1">
      <alignment horizontal="center" vertical="center" wrapText="1"/>
    </xf>
    <xf numFmtId="173" fontId="88" fillId="41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172" fontId="87" fillId="0" borderId="0" xfId="0" applyNumberFormat="1" applyFont="1" applyBorder="1" applyAlignment="1">
      <alignment horizontal="center" vertical="center" wrapText="1"/>
    </xf>
    <xf numFmtId="0" fontId="88" fillId="41" borderId="12" xfId="0" applyFont="1" applyFill="1" applyBorder="1" applyAlignment="1">
      <alignment horizontal="left" vertical="center" wrapText="1"/>
    </xf>
    <xf numFmtId="0" fontId="88" fillId="41" borderId="12" xfId="0" applyFont="1" applyFill="1" applyBorder="1" applyAlignment="1">
      <alignment horizontal="center" vertical="center" wrapText="1"/>
    </xf>
    <xf numFmtId="172" fontId="88" fillId="0" borderId="0" xfId="0" applyNumberFormat="1" applyFont="1" applyBorder="1" applyAlignment="1">
      <alignment horizontal="center" vertical="center" wrapText="1"/>
    </xf>
    <xf numFmtId="173" fontId="87" fillId="41" borderId="12" xfId="0" applyNumberFormat="1" applyFont="1" applyFill="1" applyBorder="1" applyAlignment="1">
      <alignment horizontal="center" vertical="center" wrapText="1"/>
    </xf>
    <xf numFmtId="0" fontId="87" fillId="41" borderId="12" xfId="0" applyFont="1" applyFill="1" applyBorder="1" applyAlignment="1">
      <alignment horizontal="left" vertical="center" wrapText="1"/>
    </xf>
    <xf numFmtId="0" fontId="87" fillId="41" borderId="12" xfId="0" applyFont="1" applyFill="1" applyBorder="1" applyAlignment="1">
      <alignment horizontal="center" vertical="center" wrapText="1"/>
    </xf>
    <xf numFmtId="0" fontId="89" fillId="41" borderId="0" xfId="0" applyFont="1" applyFill="1" applyAlignment="1">
      <alignment/>
    </xf>
    <xf numFmtId="172" fontId="88" fillId="41" borderId="0" xfId="0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41" borderId="0" xfId="0" applyFont="1" applyFill="1" applyAlignment="1">
      <alignment/>
    </xf>
    <xf numFmtId="172" fontId="87" fillId="41" borderId="0" xfId="0" applyNumberFormat="1" applyFont="1" applyFill="1" applyBorder="1" applyAlignment="1">
      <alignment horizontal="center" vertical="center" wrapText="1"/>
    </xf>
    <xf numFmtId="0" fontId="83" fillId="41" borderId="12" xfId="0" applyFont="1" applyFill="1" applyBorder="1" applyAlignment="1">
      <alignment horizontal="left" vertical="center" wrapText="1"/>
    </xf>
    <xf numFmtId="0" fontId="83" fillId="41" borderId="12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4" fontId="88" fillId="41" borderId="12" xfId="0" applyNumberFormat="1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172" fontId="87" fillId="0" borderId="0" xfId="0" applyNumberFormat="1" applyFont="1" applyBorder="1" applyAlignment="1">
      <alignment horizontal="center" vertical="top" wrapText="1"/>
    </xf>
    <xf numFmtId="173" fontId="87" fillId="41" borderId="12" xfId="0" applyNumberFormat="1" applyFont="1" applyFill="1" applyBorder="1" applyAlignment="1">
      <alignment horizontal="center" vertical="top" wrapText="1"/>
    </xf>
    <xf numFmtId="0" fontId="87" fillId="0" borderId="12" xfId="0" applyFont="1" applyBorder="1" applyAlignment="1">
      <alignment horizontal="left" vertical="top" wrapText="1"/>
    </xf>
    <xf numFmtId="0" fontId="8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87" fillId="0" borderId="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7" fillId="0" borderId="0" xfId="66" applyFont="1">
      <alignment/>
      <protection/>
    </xf>
    <xf numFmtId="172" fontId="7" fillId="0" borderId="0" xfId="66" applyNumberFormat="1" applyFont="1">
      <alignment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wrapText="1"/>
      <protection/>
    </xf>
    <xf numFmtId="172" fontId="8" fillId="0" borderId="12" xfId="66" applyNumberFormat="1" applyFont="1" applyBorder="1" applyAlignment="1">
      <alignment horizontal="center" vertical="center" wrapText="1"/>
      <protection/>
    </xf>
    <xf numFmtId="0" fontId="13" fillId="0" borderId="0" xfId="66" applyFont="1">
      <alignment/>
      <protection/>
    </xf>
    <xf numFmtId="0" fontId="13" fillId="0" borderId="0" xfId="66" applyFont="1" applyFill="1" applyBorder="1" applyAlignment="1">
      <alignment/>
      <protection/>
    </xf>
    <xf numFmtId="0" fontId="5" fillId="0" borderId="0" xfId="66">
      <alignment/>
      <protection/>
    </xf>
    <xf numFmtId="0" fontId="89" fillId="0" borderId="0" xfId="66" applyFont="1">
      <alignment/>
      <protection/>
    </xf>
    <xf numFmtId="0" fontId="5" fillId="0" borderId="0" xfId="66" applyAlignment="1">
      <alignment/>
      <protection/>
    </xf>
    <xf numFmtId="0" fontId="88" fillId="0" borderId="0" xfId="66" applyFont="1">
      <alignment/>
      <protection/>
    </xf>
    <xf numFmtId="0" fontId="14" fillId="41" borderId="12" xfId="66" applyFont="1" applyFill="1" applyBorder="1" applyAlignment="1">
      <alignment horizontal="left" vertical="top" wrapText="1"/>
      <protection/>
    </xf>
    <xf numFmtId="0" fontId="12" fillId="41" borderId="12" xfId="66" applyFont="1" applyFill="1" applyBorder="1" applyAlignment="1">
      <alignment horizontal="left" vertical="top" wrapText="1"/>
      <protection/>
    </xf>
    <xf numFmtId="0" fontId="13" fillId="0" borderId="0" xfId="66" applyFont="1" applyAlignment="1">
      <alignment/>
      <protection/>
    </xf>
    <xf numFmtId="0" fontId="9" fillId="0" borderId="0" xfId="66" applyFont="1" applyFill="1" applyBorder="1">
      <alignment/>
      <protection/>
    </xf>
    <xf numFmtId="0" fontId="9" fillId="0" borderId="0" xfId="66" applyFont="1" applyBorder="1">
      <alignment/>
      <protection/>
    </xf>
    <xf numFmtId="0" fontId="9" fillId="0" borderId="0" xfId="66" applyFont="1">
      <alignment/>
      <protection/>
    </xf>
    <xf numFmtId="0" fontId="92" fillId="0" borderId="12" xfId="72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87" fillId="0" borderId="12" xfId="0" applyNumberFormat="1" applyFont="1" applyBorder="1" applyAlignment="1">
      <alignment horizontal="center" vertical="center"/>
    </xf>
    <xf numFmtId="49" fontId="88" fillId="0" borderId="12" xfId="0" applyNumberFormat="1" applyFont="1" applyBorder="1" applyAlignment="1">
      <alignment horizontal="center" vertical="center"/>
    </xf>
    <xf numFmtId="49" fontId="88" fillId="41" borderId="12" xfId="0" applyNumberFormat="1" applyFont="1" applyFill="1" applyBorder="1" applyAlignment="1">
      <alignment horizontal="center" vertical="center"/>
    </xf>
    <xf numFmtId="49" fontId="87" fillId="41" borderId="12" xfId="0" applyNumberFormat="1" applyFont="1" applyFill="1" applyBorder="1" applyAlignment="1">
      <alignment horizontal="center" vertical="center"/>
    </xf>
    <xf numFmtId="0" fontId="14" fillId="41" borderId="12" xfId="66" applyFont="1" applyFill="1" applyBorder="1" applyAlignment="1">
      <alignment horizontal="center" vertical="center"/>
      <protection/>
    </xf>
    <xf numFmtId="174" fontId="12" fillId="41" borderId="12" xfId="66" applyNumberFormat="1" applyFont="1" applyFill="1" applyBorder="1" applyAlignment="1" applyProtection="1">
      <alignment horizontal="center" vertical="center"/>
      <protection hidden="1"/>
    </xf>
    <xf numFmtId="49" fontId="12" fillId="41" borderId="12" xfId="66" applyNumberFormat="1" applyFont="1" applyFill="1" applyBorder="1" applyAlignment="1" applyProtection="1">
      <alignment horizontal="center" vertical="center"/>
      <protection hidden="1"/>
    </xf>
    <xf numFmtId="174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NumberFormat="1" applyFont="1" applyFill="1" applyBorder="1" applyAlignment="1" applyProtection="1">
      <alignment horizontal="center" vertical="center"/>
      <protection hidden="1"/>
    </xf>
    <xf numFmtId="49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Font="1" applyFill="1" applyBorder="1" applyAlignment="1">
      <alignment horizontal="left" wrapText="1"/>
      <protection/>
    </xf>
    <xf numFmtId="0" fontId="12" fillId="41" borderId="12" xfId="66" applyFont="1" applyFill="1" applyBorder="1" applyAlignment="1">
      <alignment horizontal="left" wrapText="1"/>
      <protection/>
    </xf>
    <xf numFmtId="0" fontId="9" fillId="41" borderId="12" xfId="83" applyFont="1" applyFill="1" applyBorder="1" applyAlignment="1">
      <alignment horizontal="center" vertical="center"/>
      <protection/>
    </xf>
    <xf numFmtId="0" fontId="9" fillId="41" borderId="12" xfId="67" applyFont="1" applyFill="1" applyBorder="1" applyAlignment="1">
      <alignment horizontal="left" vertical="top" wrapText="1"/>
      <protection/>
    </xf>
    <xf numFmtId="49" fontId="88" fillId="41" borderId="13" xfId="0" applyNumberFormat="1" applyFont="1" applyFill="1" applyBorder="1" applyAlignment="1">
      <alignment horizontal="center" vertical="center"/>
    </xf>
    <xf numFmtId="0" fontId="9" fillId="41" borderId="12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justify" vertical="center" wrapText="1"/>
    </xf>
    <xf numFmtId="0" fontId="15" fillId="0" borderId="0" xfId="66" applyFont="1" applyBorder="1" applyAlignment="1">
      <alignment horizontal="center" vertical="center"/>
      <protection/>
    </xf>
    <xf numFmtId="173" fontId="12" fillId="41" borderId="12" xfId="66" applyNumberFormat="1" applyFont="1" applyFill="1" applyBorder="1" applyAlignment="1">
      <alignment horizontal="center" vertical="center" wrapText="1"/>
      <protection/>
    </xf>
    <xf numFmtId="173" fontId="14" fillId="41" borderId="12" xfId="66" applyNumberFormat="1" applyFont="1" applyFill="1" applyBorder="1" applyAlignment="1">
      <alignment horizontal="center" vertical="center" wrapText="1"/>
      <protection/>
    </xf>
    <xf numFmtId="0" fontId="14" fillId="41" borderId="12" xfId="66" applyFont="1" applyFill="1" applyBorder="1" applyAlignment="1">
      <alignment horizontal="justify" vertical="top" wrapText="1"/>
      <protection/>
    </xf>
    <xf numFmtId="0" fontId="12" fillId="0" borderId="12" xfId="66" applyFont="1" applyBorder="1" applyAlignment="1">
      <alignment horizontal="left" wrapText="1"/>
      <protection/>
    </xf>
    <xf numFmtId="0" fontId="14" fillId="0" borderId="12" xfId="66" applyFont="1" applyBorder="1" applyAlignment="1">
      <alignment horizontal="left" wrapText="1"/>
      <protection/>
    </xf>
    <xf numFmtId="0" fontId="12" fillId="0" borderId="12" xfId="66" applyFont="1" applyBorder="1" applyAlignment="1">
      <alignment vertical="top" wrapText="1"/>
      <protection/>
    </xf>
    <xf numFmtId="0" fontId="14" fillId="0" borderId="12" xfId="66" applyFont="1" applyBorder="1" applyAlignment="1">
      <alignment vertical="top" wrapText="1"/>
      <protection/>
    </xf>
    <xf numFmtId="0" fontId="14" fillId="0" borderId="12" xfId="66" applyFont="1" applyBorder="1" applyAlignment="1">
      <alignment horizontal="center" vertical="center" wrapText="1"/>
      <protection/>
    </xf>
    <xf numFmtId="172" fontId="7" fillId="41" borderId="0" xfId="66" applyNumberFormat="1" applyFont="1" applyFill="1" applyAlignment="1">
      <alignment horizontal="right"/>
      <protection/>
    </xf>
    <xf numFmtId="0" fontId="14" fillId="41" borderId="12" xfId="66" applyFont="1" applyFill="1" applyBorder="1" applyAlignment="1">
      <alignment horizontal="left" vertical="center" wrapText="1"/>
      <protection/>
    </xf>
    <xf numFmtId="172" fontId="14" fillId="0" borderId="12" xfId="66" applyNumberFormat="1" applyFont="1" applyBorder="1" applyAlignment="1">
      <alignment horizontal="center" vertical="center"/>
      <protection/>
    </xf>
    <xf numFmtId="172" fontId="88" fillId="0" borderId="12" xfId="0" applyNumberFormat="1" applyFont="1" applyBorder="1" applyAlignment="1">
      <alignment horizontal="center" vertical="center"/>
    </xf>
    <xf numFmtId="0" fontId="9" fillId="0" borderId="0" xfId="83" applyFont="1" applyFill="1" applyAlignment="1">
      <alignment/>
      <protection/>
    </xf>
    <xf numFmtId="0" fontId="12" fillId="43" borderId="12" xfId="66" applyFont="1" applyFill="1" applyBorder="1" applyAlignment="1">
      <alignment horizontal="justify" vertical="center" wrapText="1"/>
      <protection/>
    </xf>
    <xf numFmtId="0" fontId="14" fillId="41" borderId="12" xfId="66" applyFont="1" applyFill="1" applyBorder="1" applyAlignment="1">
      <alignment horizontal="center" vertical="center" wrapText="1"/>
      <protection/>
    </xf>
    <xf numFmtId="49" fontId="12" fillId="41" borderId="12" xfId="66" applyNumberFormat="1" applyFont="1" applyFill="1" applyBorder="1" applyAlignment="1">
      <alignment horizontal="center" vertical="center" wrapText="1"/>
      <protection/>
    </xf>
    <xf numFmtId="0" fontId="12" fillId="41" borderId="12" xfId="66" applyFont="1" applyFill="1" applyBorder="1" applyAlignment="1">
      <alignment horizontal="center" vertical="center" wrapText="1"/>
      <protection/>
    </xf>
    <xf numFmtId="174" fontId="26" fillId="41" borderId="12" xfId="66" applyNumberFormat="1" applyFont="1" applyFill="1" applyBorder="1" applyAlignment="1" applyProtection="1">
      <alignment horizontal="center" vertical="center"/>
      <protection hidden="1"/>
    </xf>
    <xf numFmtId="49" fontId="14" fillId="41" borderId="12" xfId="66" applyNumberFormat="1" applyFont="1" applyFill="1" applyBorder="1" applyAlignment="1">
      <alignment horizontal="center" vertical="center" wrapText="1"/>
      <protection/>
    </xf>
    <xf numFmtId="49" fontId="26" fillId="41" borderId="12" xfId="66" applyNumberFormat="1" applyFont="1" applyFill="1" applyBorder="1" applyAlignment="1" applyProtection="1">
      <alignment horizontal="center" vertical="center"/>
      <protection hidden="1"/>
    </xf>
    <xf numFmtId="174" fontId="25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0" xfId="66" applyFont="1" applyFill="1">
      <alignment/>
      <protection/>
    </xf>
    <xf numFmtId="0" fontId="16" fillId="0" borderId="0" xfId="66" applyFont="1">
      <alignment/>
      <protection/>
    </xf>
    <xf numFmtId="0" fontId="87" fillId="41" borderId="12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9" fillId="0" borderId="12" xfId="79" applyFont="1" applyFill="1" applyBorder="1" applyAlignment="1" applyProtection="1">
      <alignment horizontal="center" vertical="center"/>
      <protection hidden="1"/>
    </xf>
    <xf numFmtId="0" fontId="8" fillId="41" borderId="12" xfId="83" applyFont="1" applyFill="1" applyBorder="1" applyAlignment="1">
      <alignment horizontal="left" vertical="top" wrapText="1"/>
      <protection/>
    </xf>
    <xf numFmtId="0" fontId="8" fillId="41" borderId="12" xfId="66" applyNumberFormat="1" applyFont="1" applyFill="1" applyBorder="1" applyAlignment="1" applyProtection="1">
      <alignment horizontal="left" vertical="top" wrapText="1"/>
      <protection hidden="1"/>
    </xf>
    <xf numFmtId="0" fontId="8" fillId="41" borderId="12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left" vertical="top"/>
    </xf>
    <xf numFmtId="0" fontId="9" fillId="41" borderId="12" xfId="0" applyNumberFormat="1" applyFont="1" applyFill="1" applyBorder="1" applyAlignment="1">
      <alignment horizontal="left" vertical="top" wrapText="1"/>
    </xf>
    <xf numFmtId="49" fontId="87" fillId="41" borderId="13" xfId="0" applyNumberFormat="1" applyFont="1" applyFill="1" applyBorder="1" applyAlignment="1">
      <alignment horizontal="center" vertical="center"/>
    </xf>
    <xf numFmtId="173" fontId="87" fillId="0" borderId="12" xfId="0" applyNumberFormat="1" applyFont="1" applyBorder="1" applyAlignment="1">
      <alignment horizontal="center" vertical="center"/>
    </xf>
    <xf numFmtId="0" fontId="87" fillId="0" borderId="0" xfId="0" applyFont="1" applyAlignment="1">
      <alignment/>
    </xf>
    <xf numFmtId="0" fontId="91" fillId="0" borderId="0" xfId="0" applyFont="1" applyAlignment="1">
      <alignment/>
    </xf>
    <xf numFmtId="0" fontId="8" fillId="41" borderId="12" xfId="0" applyFont="1" applyFill="1" applyBorder="1" applyAlignment="1">
      <alignment horizontal="center" vertical="center" wrapText="1"/>
    </xf>
    <xf numFmtId="174" fontId="14" fillId="0" borderId="12" xfId="66" applyNumberFormat="1" applyFont="1" applyFill="1" applyBorder="1" applyAlignment="1" applyProtection="1">
      <alignment horizontal="center" vertical="center"/>
      <protection hidden="1"/>
    </xf>
    <xf numFmtId="174" fontId="12" fillId="0" borderId="12" xfId="66" applyNumberFormat="1" applyFont="1" applyFill="1" applyBorder="1" applyAlignment="1" applyProtection="1">
      <alignment horizontal="center" vertical="center"/>
      <protection hidden="1"/>
    </xf>
    <xf numFmtId="0" fontId="12" fillId="41" borderId="12" xfId="66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vertical="center" wrapText="1"/>
    </xf>
    <xf numFmtId="0" fontId="87" fillId="0" borderId="15" xfId="0" applyFont="1" applyBorder="1" applyAlignment="1">
      <alignment vertical="center"/>
    </xf>
    <xf numFmtId="0" fontId="87" fillId="0" borderId="16" xfId="0" applyFont="1" applyBorder="1" applyAlignment="1">
      <alignment vertical="center"/>
    </xf>
    <xf numFmtId="0" fontId="87" fillId="0" borderId="17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12" xfId="0" applyFont="1" applyBorder="1" applyAlignment="1">
      <alignment vertical="center"/>
    </xf>
    <xf numFmtId="173" fontId="23" fillId="41" borderId="12" xfId="83" applyNumberFormat="1" applyFont="1" applyFill="1" applyBorder="1" applyAlignment="1">
      <alignment horizontal="center" vertical="center" wrapText="1"/>
      <protection/>
    </xf>
    <xf numFmtId="0" fontId="23" fillId="41" borderId="12" xfId="66" applyFont="1" applyFill="1" applyBorder="1" applyAlignment="1">
      <alignment horizontal="center" vertical="center"/>
      <protection/>
    </xf>
    <xf numFmtId="0" fontId="14" fillId="44" borderId="12" xfId="66" applyFont="1" applyFill="1" applyBorder="1" applyAlignment="1">
      <alignment horizontal="left" vertical="top" wrapText="1"/>
      <protection/>
    </xf>
    <xf numFmtId="0" fontId="14" fillId="44" borderId="12" xfId="66" applyFont="1" applyFill="1" applyBorder="1" applyAlignment="1">
      <alignment horizontal="center" vertical="center" wrapText="1"/>
      <protection/>
    </xf>
    <xf numFmtId="49" fontId="14" fillId="44" borderId="12" xfId="66" applyNumberFormat="1" applyFont="1" applyFill="1" applyBorder="1" applyAlignment="1">
      <alignment horizontal="center" vertical="center" wrapText="1"/>
      <protection/>
    </xf>
    <xf numFmtId="174" fontId="14" fillId="44" borderId="12" xfId="66" applyNumberFormat="1" applyFont="1" applyFill="1" applyBorder="1" applyAlignment="1" applyProtection="1">
      <alignment horizontal="center" vertical="center"/>
      <protection hidden="1"/>
    </xf>
    <xf numFmtId="49" fontId="14" fillId="44" borderId="12" xfId="66" applyNumberFormat="1" applyFont="1" applyFill="1" applyBorder="1" applyAlignment="1" applyProtection="1">
      <alignment horizontal="center" vertical="center"/>
      <protection hidden="1"/>
    </xf>
    <xf numFmtId="173" fontId="14" fillId="44" borderId="12" xfId="66" applyNumberFormat="1" applyFont="1" applyFill="1" applyBorder="1" applyAlignment="1">
      <alignment horizontal="center" vertical="center" wrapText="1"/>
      <protection/>
    </xf>
    <xf numFmtId="175" fontId="14" fillId="41" borderId="12" xfId="66" applyNumberFormat="1" applyFont="1" applyFill="1" applyBorder="1" applyAlignment="1" applyProtection="1">
      <alignment horizontal="center" vertical="center"/>
      <protection hidden="1"/>
    </xf>
    <xf numFmtId="175" fontId="14" fillId="44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7" xfId="66" applyNumberFormat="1" applyFont="1" applyFill="1" applyBorder="1" applyAlignment="1" applyProtection="1">
      <alignment horizontal="left" vertical="top" wrapText="1"/>
      <protection hidden="1"/>
    </xf>
    <xf numFmtId="0" fontId="12" fillId="41" borderId="12" xfId="73" applyFont="1" applyFill="1" applyBorder="1" applyAlignment="1">
      <alignment horizontal="left" vertical="top" wrapText="1"/>
      <protection/>
    </xf>
    <xf numFmtId="175" fontId="12" fillId="41" borderId="12" xfId="66" applyNumberFormat="1" applyFont="1" applyFill="1" applyBorder="1" applyAlignment="1" applyProtection="1">
      <alignment horizontal="center" vertical="center"/>
      <protection hidden="1"/>
    </xf>
    <xf numFmtId="0" fontId="25" fillId="41" borderId="12" xfId="66" applyFont="1" applyFill="1" applyBorder="1" applyAlignment="1">
      <alignment horizontal="center" vertical="center"/>
      <protection/>
    </xf>
    <xf numFmtId="49" fontId="25" fillId="41" borderId="12" xfId="66" applyNumberFormat="1" applyFont="1" applyFill="1" applyBorder="1" applyAlignment="1" applyProtection="1">
      <alignment horizontal="center" vertical="center"/>
      <protection hidden="1"/>
    </xf>
    <xf numFmtId="175" fontId="25" fillId="41" borderId="12" xfId="66" applyNumberFormat="1" applyFont="1" applyFill="1" applyBorder="1" applyAlignment="1" applyProtection="1">
      <alignment horizontal="center" vertical="center"/>
      <protection hidden="1"/>
    </xf>
    <xf numFmtId="0" fontId="26" fillId="41" borderId="12" xfId="66" applyFont="1" applyFill="1" applyBorder="1" applyAlignment="1">
      <alignment horizontal="center" vertical="center"/>
      <protection/>
    </xf>
    <xf numFmtId="175" fontId="26" fillId="41" borderId="12" xfId="66" applyNumberFormat="1" applyFont="1" applyFill="1" applyBorder="1" applyAlignment="1" applyProtection="1">
      <alignment horizontal="center" vertical="center"/>
      <protection hidden="1"/>
    </xf>
    <xf numFmtId="0" fontId="25" fillId="41" borderId="12" xfId="66" applyFont="1" applyFill="1" applyBorder="1" applyAlignment="1">
      <alignment horizontal="left" vertical="center" wrapText="1"/>
      <protection/>
    </xf>
    <xf numFmtId="49" fontId="87" fillId="42" borderId="13" xfId="0" applyNumberFormat="1" applyFont="1" applyFill="1" applyBorder="1" applyAlignment="1">
      <alignment horizontal="center" vertical="center"/>
    </xf>
    <xf numFmtId="173" fontId="87" fillId="42" borderId="12" xfId="0" applyNumberFormat="1" applyFont="1" applyFill="1" applyBorder="1" applyAlignment="1">
      <alignment horizontal="center" vertical="center" wrapText="1"/>
    </xf>
    <xf numFmtId="172" fontId="87" fillId="42" borderId="0" xfId="0" applyNumberFormat="1" applyFont="1" applyFill="1" applyBorder="1" applyAlignment="1">
      <alignment horizontal="center" vertical="center" wrapText="1"/>
    </xf>
    <xf numFmtId="0" fontId="91" fillId="42" borderId="0" xfId="0" applyFont="1" applyFill="1" applyAlignment="1">
      <alignment/>
    </xf>
    <xf numFmtId="0" fontId="90" fillId="42" borderId="0" xfId="0" applyFont="1" applyFill="1" applyAlignment="1">
      <alignment/>
    </xf>
    <xf numFmtId="49" fontId="88" fillId="42" borderId="13" xfId="0" applyNumberFormat="1" applyFont="1" applyFill="1" applyBorder="1" applyAlignment="1">
      <alignment horizontal="center" vertical="center"/>
    </xf>
    <xf numFmtId="0" fontId="88" fillId="42" borderId="0" xfId="0" applyFont="1" applyFill="1" applyAlignment="1">
      <alignment/>
    </xf>
    <xf numFmtId="0" fontId="89" fillId="42" borderId="0" xfId="0" applyFont="1" applyFill="1" applyAlignment="1">
      <alignment/>
    </xf>
    <xf numFmtId="0" fontId="35" fillId="0" borderId="19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left" vertical="top" wrapText="1"/>
    </xf>
    <xf numFmtId="172" fontId="87" fillId="0" borderId="12" xfId="0" applyNumberFormat="1" applyFont="1" applyBorder="1" applyAlignment="1">
      <alignment horizontal="center" vertical="center"/>
    </xf>
    <xf numFmtId="0" fontId="20" fillId="0" borderId="0" xfId="66" applyFont="1" applyFill="1">
      <alignment/>
      <protection/>
    </xf>
    <xf numFmtId="0" fontId="9" fillId="0" borderId="0" xfId="80" applyFont="1" applyFill="1" applyAlignment="1">
      <alignment horizontal="left" vertical="top"/>
      <protection/>
    </xf>
    <xf numFmtId="0" fontId="13" fillId="0" borderId="0" xfId="66" applyFont="1" applyFill="1" applyProtection="1">
      <alignment/>
      <protection hidden="1"/>
    </xf>
    <xf numFmtId="0" fontId="13" fillId="0" borderId="0" xfId="66" applyFont="1" applyFill="1" applyAlignment="1" applyProtection="1">
      <alignment wrapText="1"/>
      <protection hidden="1"/>
    </xf>
    <xf numFmtId="0" fontId="20" fillId="0" borderId="0" xfId="66" applyFont="1" applyFill="1" applyProtection="1">
      <alignment/>
      <protection hidden="1"/>
    </xf>
    <xf numFmtId="49" fontId="20" fillId="0" borderId="0" xfId="66" applyNumberFormat="1" applyFont="1" applyFill="1" applyProtection="1">
      <alignment/>
      <protection hidden="1"/>
    </xf>
    <xf numFmtId="49" fontId="20" fillId="0" borderId="0" xfId="66" applyNumberFormat="1" applyFont="1" applyFill="1" applyBorder="1" applyProtection="1">
      <alignment/>
      <protection hidden="1"/>
    </xf>
    <xf numFmtId="0" fontId="20" fillId="0" borderId="0" xfId="66" applyFont="1" applyFill="1" applyBorder="1" applyProtection="1">
      <alignment/>
      <protection hidden="1"/>
    </xf>
    <xf numFmtId="173" fontId="13" fillId="0" borderId="0" xfId="66" applyNumberFormat="1" applyFont="1" applyFill="1" applyBorder="1" applyAlignment="1" applyProtection="1">
      <alignment horizontal="right"/>
      <protection hidden="1"/>
    </xf>
    <xf numFmtId="0" fontId="14" fillId="0" borderId="12" xfId="66" applyNumberFormat="1" applyFont="1" applyFill="1" applyBorder="1" applyAlignment="1" applyProtection="1">
      <alignment horizontal="center" vertical="top" wrapText="1"/>
      <protection hidden="1"/>
    </xf>
    <xf numFmtId="0" fontId="14" fillId="0" borderId="12" xfId="66" applyFont="1" applyFill="1" applyBorder="1" applyAlignment="1">
      <alignment horizontal="center" vertical="center"/>
      <protection/>
    </xf>
    <xf numFmtId="0" fontId="14" fillId="0" borderId="12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66" applyFont="1" applyFill="1" applyBorder="1" applyAlignment="1">
      <alignment horizontal="left" vertical="top" wrapText="1"/>
      <protection/>
    </xf>
    <xf numFmtId="0" fontId="12" fillId="0" borderId="12" xfId="66" applyFont="1" applyFill="1" applyBorder="1" applyAlignment="1">
      <alignment horizontal="center" vertical="center" wrapText="1"/>
      <protection/>
    </xf>
    <xf numFmtId="0" fontId="14" fillId="0" borderId="12" xfId="66" applyFont="1" applyFill="1" applyBorder="1" applyAlignment="1">
      <alignment horizontal="center" vertical="center" wrapText="1"/>
      <protection/>
    </xf>
    <xf numFmtId="49" fontId="12" fillId="0" borderId="12" xfId="66" applyNumberFormat="1" applyFont="1" applyFill="1" applyBorder="1" applyAlignment="1">
      <alignment horizontal="center" vertical="center" wrapText="1"/>
      <protection/>
    </xf>
    <xf numFmtId="49" fontId="14" fillId="0" borderId="12" xfId="66" applyNumberFormat="1" applyFont="1" applyFill="1" applyBorder="1" applyAlignment="1" applyProtection="1">
      <alignment horizontal="center" vertical="center"/>
      <protection hidden="1"/>
    </xf>
    <xf numFmtId="0" fontId="14" fillId="0" borderId="12" xfId="66" applyFont="1" applyFill="1" applyBorder="1" applyAlignment="1">
      <alignment horizontal="left" vertical="top" wrapText="1"/>
      <protection/>
    </xf>
    <xf numFmtId="49" fontId="14" fillId="0" borderId="12" xfId="66" applyNumberFormat="1" applyFont="1" applyFill="1" applyBorder="1" applyAlignment="1">
      <alignment horizontal="center" vertical="center" wrapText="1"/>
      <protection/>
    </xf>
    <xf numFmtId="0" fontId="14" fillId="0" borderId="12" xfId="66" applyNumberFormat="1" applyFont="1" applyFill="1" applyBorder="1" applyAlignment="1" applyProtection="1">
      <alignment horizontal="center" vertical="center"/>
      <protection hidden="1"/>
    </xf>
    <xf numFmtId="1" fontId="14" fillId="0" borderId="12" xfId="66" applyNumberFormat="1" applyFont="1" applyFill="1" applyBorder="1" applyAlignment="1" applyProtection="1">
      <alignment horizontal="center" vertical="center"/>
      <protection hidden="1"/>
    </xf>
    <xf numFmtId="175" fontId="14" fillId="0" borderId="12" xfId="66" applyNumberFormat="1" applyFont="1" applyFill="1" applyBorder="1" applyAlignment="1" applyProtection="1">
      <alignment horizontal="center" vertical="center"/>
      <protection hidden="1"/>
    </xf>
    <xf numFmtId="49" fontId="12" fillId="0" borderId="12" xfId="66" applyNumberFormat="1" applyFont="1" applyFill="1" applyBorder="1" applyAlignment="1" applyProtection="1">
      <alignment horizontal="center" vertical="center"/>
      <protection hidden="1"/>
    </xf>
    <xf numFmtId="0" fontId="12" fillId="0" borderId="12" xfId="73" applyFont="1" applyFill="1" applyBorder="1" applyAlignment="1">
      <alignment horizontal="left" vertical="top" wrapText="1"/>
      <protection/>
    </xf>
    <xf numFmtId="175" fontId="12" fillId="0" borderId="12" xfId="66" applyNumberFormat="1" applyFont="1" applyFill="1" applyBorder="1" applyAlignment="1" applyProtection="1">
      <alignment horizontal="center" vertical="center"/>
      <protection hidden="1"/>
    </xf>
    <xf numFmtId="0" fontId="25" fillId="0" borderId="12" xfId="68" applyNumberFormat="1" applyFont="1" applyFill="1" applyBorder="1" applyAlignment="1" applyProtection="1">
      <alignment horizontal="left" vertical="top" wrapText="1"/>
      <protection hidden="1"/>
    </xf>
    <xf numFmtId="174" fontId="25" fillId="0" borderId="12" xfId="66" applyNumberFormat="1" applyFont="1" applyFill="1" applyBorder="1" applyAlignment="1" applyProtection="1">
      <alignment horizontal="center" vertical="center"/>
      <protection hidden="1"/>
    </xf>
    <xf numFmtId="49" fontId="25" fillId="0" borderId="12" xfId="66" applyNumberFormat="1" applyFont="1" applyFill="1" applyBorder="1" applyAlignment="1" applyProtection="1">
      <alignment horizontal="center" vertical="center"/>
      <protection hidden="1"/>
    </xf>
    <xf numFmtId="175" fontId="25" fillId="0" borderId="12" xfId="66" applyNumberFormat="1" applyFont="1" applyFill="1" applyBorder="1" applyAlignment="1" applyProtection="1">
      <alignment horizontal="center" vertical="center"/>
      <protection hidden="1"/>
    </xf>
    <xf numFmtId="49" fontId="26" fillId="0" borderId="12" xfId="66" applyNumberFormat="1" applyFont="1" applyFill="1" applyBorder="1" applyAlignment="1" applyProtection="1">
      <alignment horizontal="center" vertical="center"/>
      <protection hidden="1"/>
    </xf>
    <xf numFmtId="0" fontId="25" fillId="0" borderId="12" xfId="66" applyFont="1" applyFill="1" applyBorder="1" applyAlignment="1">
      <alignment horizontal="left" vertical="center" wrapText="1"/>
      <protection/>
    </xf>
    <xf numFmtId="49" fontId="26" fillId="0" borderId="12" xfId="66" applyNumberFormat="1" applyFont="1" applyFill="1" applyBorder="1" applyAlignment="1">
      <alignment horizontal="center" vertical="center" wrapText="1"/>
      <protection/>
    </xf>
    <xf numFmtId="0" fontId="26" fillId="0" borderId="12" xfId="66" applyFont="1" applyFill="1" applyBorder="1" applyAlignment="1">
      <alignment horizontal="center" vertical="center" wrapText="1"/>
      <protection/>
    </xf>
    <xf numFmtId="49" fontId="26" fillId="44" borderId="12" xfId="66" applyNumberFormat="1" applyFont="1" applyFill="1" applyBorder="1" applyAlignment="1">
      <alignment horizontal="center" vertical="center" wrapText="1"/>
      <protection/>
    </xf>
    <xf numFmtId="0" fontId="26" fillId="44" borderId="12" xfId="66" applyFont="1" applyFill="1" applyBorder="1" applyAlignment="1">
      <alignment horizontal="center" vertical="center" wrapText="1"/>
      <protection/>
    </xf>
    <xf numFmtId="174" fontId="26" fillId="0" borderId="12" xfId="66" applyNumberFormat="1" applyFont="1" applyFill="1" applyBorder="1" applyAlignment="1" applyProtection="1">
      <alignment horizontal="center" vertical="center"/>
      <protection hidden="1"/>
    </xf>
    <xf numFmtId="175" fontId="26" fillId="0" borderId="12" xfId="66" applyNumberFormat="1" applyFont="1" applyFill="1" applyBorder="1" applyAlignment="1" applyProtection="1">
      <alignment horizontal="center" vertical="center"/>
      <protection hidden="1"/>
    </xf>
    <xf numFmtId="174" fontId="12" fillId="0" borderId="12" xfId="66" applyNumberFormat="1" applyFont="1" applyFill="1" applyBorder="1" applyAlignment="1" applyProtection="1">
      <alignment horizontal="center"/>
      <protection hidden="1"/>
    </xf>
    <xf numFmtId="49" fontId="12" fillId="0" borderId="12" xfId="66" applyNumberFormat="1" applyFont="1" applyFill="1" applyBorder="1" applyAlignment="1" applyProtection="1">
      <alignment horizontal="center"/>
      <protection hidden="1"/>
    </xf>
    <xf numFmtId="173" fontId="36" fillId="0" borderId="12" xfId="73" applyNumberFormat="1" applyFont="1" applyBorder="1" applyAlignment="1">
      <alignment horizontal="center" vertical="center" wrapText="1"/>
      <protection/>
    </xf>
    <xf numFmtId="0" fontId="12" fillId="44" borderId="12" xfId="66" applyFont="1" applyFill="1" applyBorder="1" applyAlignment="1">
      <alignment horizontal="left" wrapText="1"/>
      <protection/>
    </xf>
    <xf numFmtId="173" fontId="12" fillId="44" borderId="12" xfId="66" applyNumberFormat="1" applyFont="1" applyFill="1" applyBorder="1" applyAlignment="1">
      <alignment horizontal="center" vertical="center" wrapText="1"/>
      <protection/>
    </xf>
    <xf numFmtId="172" fontId="12" fillId="44" borderId="12" xfId="66" applyNumberFormat="1" applyFont="1" applyFill="1" applyBorder="1" applyAlignment="1">
      <alignment horizontal="center" vertical="center"/>
      <protection/>
    </xf>
    <xf numFmtId="172" fontId="14" fillId="44" borderId="12" xfId="66" applyNumberFormat="1" applyFont="1" applyFill="1" applyBorder="1" applyAlignment="1">
      <alignment horizontal="center" vertical="center"/>
      <protection/>
    </xf>
    <xf numFmtId="0" fontId="7" fillId="44" borderId="0" xfId="66" applyFont="1" applyFill="1">
      <alignment/>
      <protection/>
    </xf>
    <xf numFmtId="0" fontId="13" fillId="44" borderId="0" xfId="66" applyFont="1" applyFill="1">
      <alignment/>
      <protection/>
    </xf>
    <xf numFmtId="172" fontId="8" fillId="44" borderId="12" xfId="66" applyNumberFormat="1" applyFont="1" applyFill="1" applyBorder="1" applyAlignment="1">
      <alignment horizontal="center" vertical="center" wrapText="1"/>
      <protection/>
    </xf>
    <xf numFmtId="0" fontId="8" fillId="44" borderId="12" xfId="66" applyNumberFormat="1" applyFont="1" applyFill="1" applyBorder="1" applyAlignment="1">
      <alignment horizontal="center" vertical="center" wrapText="1"/>
      <protection/>
    </xf>
    <xf numFmtId="173" fontId="14" fillId="44" borderId="12" xfId="66" applyNumberFormat="1" applyFont="1" applyFill="1" applyBorder="1" applyAlignment="1">
      <alignment horizontal="center" vertical="center"/>
      <protection/>
    </xf>
    <xf numFmtId="173" fontId="12" fillId="44" borderId="12" xfId="66" applyNumberFormat="1" applyFont="1" applyFill="1" applyBorder="1" applyAlignment="1">
      <alignment horizontal="center" vertical="center"/>
      <protection/>
    </xf>
    <xf numFmtId="174" fontId="26" fillId="44" borderId="12" xfId="66" applyNumberFormat="1" applyFont="1" applyFill="1" applyBorder="1" applyAlignment="1" applyProtection="1">
      <alignment horizontal="center" vertical="center"/>
      <protection hidden="1"/>
    </xf>
    <xf numFmtId="49" fontId="26" fillId="44" borderId="12" xfId="66" applyNumberFormat="1" applyFont="1" applyFill="1" applyBorder="1" applyAlignment="1" applyProtection="1">
      <alignment horizontal="center" vertical="center"/>
      <protection hidden="1"/>
    </xf>
    <xf numFmtId="0" fontId="26" fillId="0" borderId="12" xfId="66" applyNumberFormat="1" applyFont="1" applyFill="1" applyBorder="1" applyAlignment="1" applyProtection="1">
      <alignment horizontal="center" vertical="center"/>
      <protection hidden="1"/>
    </xf>
    <xf numFmtId="0" fontId="12" fillId="0" borderId="12" xfId="66" applyNumberFormat="1" applyFont="1" applyFill="1" applyBorder="1" applyAlignment="1" applyProtection="1">
      <alignment horizontal="center" vertical="center"/>
      <protection hidden="1"/>
    </xf>
    <xf numFmtId="49" fontId="12" fillId="0" borderId="12" xfId="68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68" applyNumberFormat="1" applyFont="1" applyFill="1" applyBorder="1" applyAlignment="1" applyProtection="1">
      <alignment horizontal="left" vertical="center" wrapText="1"/>
      <protection hidden="1"/>
    </xf>
    <xf numFmtId="49" fontId="31" fillId="0" borderId="12" xfId="73" applyNumberFormat="1" applyFont="1" applyFill="1" applyBorder="1" applyAlignment="1">
      <alignment horizontal="center" vertical="center" wrapText="1"/>
      <protection/>
    </xf>
    <xf numFmtId="0" fontId="31" fillId="0" borderId="12" xfId="73" applyFont="1" applyFill="1" applyBorder="1" applyAlignment="1">
      <alignment horizontal="left" wrapText="1"/>
      <protection/>
    </xf>
    <xf numFmtId="0" fontId="9" fillId="0" borderId="0" xfId="66" applyFont="1" applyFill="1" applyAlignment="1">
      <alignment vertical="center"/>
      <protection/>
    </xf>
    <xf numFmtId="0" fontId="9" fillId="0" borderId="0" xfId="66" applyFont="1" applyFill="1" applyAlignment="1">
      <alignment horizontal="center" vertical="center"/>
      <protection/>
    </xf>
    <xf numFmtId="0" fontId="20" fillId="0" borderId="0" xfId="66" applyFont="1">
      <alignment/>
      <protection/>
    </xf>
    <xf numFmtId="0" fontId="23" fillId="0" borderId="12" xfId="66" applyFont="1" applyBorder="1" applyAlignment="1">
      <alignment horizontal="center" vertical="center" wrapText="1"/>
      <protection/>
    </xf>
    <xf numFmtId="0" fontId="23" fillId="0" borderId="12" xfId="66" applyFont="1" applyBorder="1" applyAlignment="1">
      <alignment horizontal="center" vertical="center"/>
      <protection/>
    </xf>
    <xf numFmtId="0" fontId="20" fillId="44" borderId="0" xfId="66" applyFont="1" applyFill="1">
      <alignment/>
      <protection/>
    </xf>
    <xf numFmtId="0" fontId="13" fillId="41" borderId="12" xfId="79" applyFont="1" applyFill="1" applyBorder="1" applyAlignment="1" applyProtection="1">
      <alignment horizontal="center" vertical="center"/>
      <protection hidden="1"/>
    </xf>
    <xf numFmtId="0" fontId="20" fillId="0" borderId="0" xfId="66" applyFont="1" applyAlignment="1">
      <alignment horizontal="right"/>
      <protection/>
    </xf>
    <xf numFmtId="0" fontId="5" fillId="0" borderId="0" xfId="78" applyFont="1" applyFill="1">
      <alignment/>
      <protection/>
    </xf>
    <xf numFmtId="49" fontId="5" fillId="0" borderId="0" xfId="78" applyNumberFormat="1" applyFont="1" applyFill="1">
      <alignment/>
      <protection/>
    </xf>
    <xf numFmtId="0" fontId="5" fillId="0" borderId="0" xfId="78" applyFont="1" applyFill="1" applyBorder="1">
      <alignment/>
      <protection/>
    </xf>
    <xf numFmtId="0" fontId="9" fillId="0" borderId="0" xfId="78" applyFont="1" applyFill="1" applyAlignment="1">
      <alignment/>
      <protection/>
    </xf>
    <xf numFmtId="0" fontId="5" fillId="0" borderId="0" xfId="78" applyFill="1">
      <alignment/>
      <protection/>
    </xf>
    <xf numFmtId="0" fontId="5" fillId="0" borderId="0" xfId="78">
      <alignment/>
      <protection/>
    </xf>
    <xf numFmtId="0" fontId="9" fillId="0" borderId="0" xfId="80" applyFont="1" applyAlignment="1">
      <alignment horizontal="left" vertical="top"/>
      <protection/>
    </xf>
    <xf numFmtId="49" fontId="5" fillId="0" borderId="0" xfId="78" applyNumberFormat="1" applyFont="1" applyFill="1" applyAlignment="1">
      <alignment/>
      <protection/>
    </xf>
    <xf numFmtId="0" fontId="13" fillId="0" borderId="0" xfId="78" applyFont="1" applyFill="1">
      <alignment/>
      <protection/>
    </xf>
    <xf numFmtId="0" fontId="13" fillId="0" borderId="0" xfId="78" applyFont="1" applyFill="1" applyAlignment="1">
      <alignment/>
      <protection/>
    </xf>
    <xf numFmtId="49" fontId="13" fillId="0" borderId="0" xfId="78" applyNumberFormat="1" applyFont="1" applyFill="1" applyAlignment="1">
      <alignment/>
      <protection/>
    </xf>
    <xf numFmtId="0" fontId="13" fillId="0" borderId="0" xfId="78" applyFont="1" applyFill="1" applyBorder="1" applyAlignment="1">
      <alignment/>
      <protection/>
    </xf>
    <xf numFmtId="0" fontId="13" fillId="0" borderId="0" xfId="78" applyFont="1">
      <alignment/>
      <protection/>
    </xf>
    <xf numFmtId="0" fontId="5" fillId="43" borderId="0" xfId="78" applyFill="1" applyAlignment="1">
      <alignment vertical="center"/>
      <protection/>
    </xf>
    <xf numFmtId="0" fontId="14" fillId="0" borderId="12" xfId="78" applyFont="1" applyFill="1" applyBorder="1" applyAlignment="1">
      <alignment horizontal="center" vertical="center"/>
      <protection/>
    </xf>
    <xf numFmtId="0" fontId="5" fillId="43" borderId="0" xfId="78" applyFill="1">
      <alignment/>
      <protection/>
    </xf>
    <xf numFmtId="0" fontId="12" fillId="0" borderId="12" xfId="78" applyFont="1" applyFill="1" applyBorder="1" applyAlignment="1">
      <alignment horizontal="left" vertical="top" wrapText="1"/>
      <protection/>
    </xf>
    <xf numFmtId="0" fontId="12" fillId="0" borderId="12" xfId="78" applyFont="1" applyFill="1" applyBorder="1" applyAlignment="1">
      <alignment horizontal="center" vertical="center" wrapText="1"/>
      <protection/>
    </xf>
    <xf numFmtId="0" fontId="14" fillId="0" borderId="12" xfId="78" applyFont="1" applyFill="1" applyBorder="1" applyAlignment="1">
      <alignment horizontal="center" vertical="center" wrapText="1"/>
      <protection/>
    </xf>
    <xf numFmtId="49" fontId="14" fillId="0" borderId="12" xfId="78" applyNumberFormat="1" applyFont="1" applyFill="1" applyBorder="1" applyAlignment="1">
      <alignment horizontal="center" vertical="center"/>
      <protection/>
    </xf>
    <xf numFmtId="173" fontId="12" fillId="0" borderId="12" xfId="78" applyNumberFormat="1" applyFont="1" applyFill="1" applyBorder="1" applyAlignment="1">
      <alignment horizontal="center" vertical="center" wrapText="1"/>
      <protection/>
    </xf>
    <xf numFmtId="0" fontId="10" fillId="30" borderId="0" xfId="78" applyFont="1" applyFill="1">
      <alignment/>
      <protection/>
    </xf>
    <xf numFmtId="49" fontId="12" fillId="0" borderId="12" xfId="78" applyNumberFormat="1" applyFont="1" applyFill="1" applyBorder="1" applyAlignment="1">
      <alignment horizontal="center" vertical="center" wrapText="1"/>
      <protection/>
    </xf>
    <xf numFmtId="0" fontId="14" fillId="0" borderId="12" xfId="78" applyFont="1" applyFill="1" applyBorder="1" applyAlignment="1">
      <alignment horizontal="left" vertical="top" wrapText="1"/>
      <protection/>
    </xf>
    <xf numFmtId="49" fontId="14" fillId="0" borderId="12" xfId="78" applyNumberFormat="1" applyFont="1" applyFill="1" applyBorder="1" applyAlignment="1">
      <alignment horizontal="center" vertical="center" wrapText="1"/>
      <protection/>
    </xf>
    <xf numFmtId="173" fontId="14" fillId="0" borderId="12" xfId="78" applyNumberFormat="1" applyFont="1" applyFill="1" applyBorder="1" applyAlignment="1">
      <alignment horizontal="center" vertical="center" wrapText="1"/>
      <protection/>
    </xf>
    <xf numFmtId="0" fontId="5" fillId="30" borderId="0" xfId="78" applyFill="1">
      <alignment/>
      <protection/>
    </xf>
    <xf numFmtId="0" fontId="14" fillId="45" borderId="12" xfId="78" applyFont="1" applyFill="1" applyBorder="1" applyAlignment="1">
      <alignment horizontal="left" vertical="top" wrapText="1"/>
      <protection/>
    </xf>
    <xf numFmtId="0" fontId="14" fillId="45" borderId="12" xfId="78" applyFont="1" applyFill="1" applyBorder="1" applyAlignment="1">
      <alignment horizontal="center" vertical="center" wrapText="1"/>
      <protection/>
    </xf>
    <xf numFmtId="49" fontId="14" fillId="45" borderId="12" xfId="78" applyNumberFormat="1" applyFont="1" applyFill="1" applyBorder="1" applyAlignment="1">
      <alignment horizontal="center" vertical="center" wrapText="1"/>
      <protection/>
    </xf>
    <xf numFmtId="174" fontId="14" fillId="45" borderId="12" xfId="66" applyNumberFormat="1" applyFont="1" applyFill="1" applyBorder="1" applyAlignment="1" applyProtection="1">
      <alignment horizontal="center" vertical="center"/>
      <protection hidden="1"/>
    </xf>
    <xf numFmtId="0" fontId="14" fillId="45" borderId="12" xfId="66" applyNumberFormat="1" applyFont="1" applyFill="1" applyBorder="1" applyAlignment="1" applyProtection="1">
      <alignment horizontal="center" vertical="center"/>
      <protection hidden="1"/>
    </xf>
    <xf numFmtId="49" fontId="14" fillId="45" borderId="12" xfId="66" applyNumberFormat="1" applyFont="1" applyFill="1" applyBorder="1" applyAlignment="1" applyProtection="1">
      <alignment horizontal="center" vertical="center"/>
      <protection hidden="1"/>
    </xf>
    <xf numFmtId="173" fontId="14" fillId="45" borderId="12" xfId="78" applyNumberFormat="1" applyFont="1" applyFill="1" applyBorder="1" applyAlignment="1">
      <alignment horizontal="center" vertical="center" wrapText="1"/>
      <protection/>
    </xf>
    <xf numFmtId="0" fontId="5" fillId="45" borderId="0" xfId="78" applyFill="1">
      <alignment/>
      <protection/>
    </xf>
    <xf numFmtId="173" fontId="14" fillId="43" borderId="12" xfId="78" applyNumberFormat="1" applyFont="1" applyFill="1" applyBorder="1" applyAlignment="1">
      <alignment horizontal="center" vertical="center" wrapText="1"/>
      <protection/>
    </xf>
    <xf numFmtId="0" fontId="14" fillId="45" borderId="12" xfId="66" applyFont="1" applyFill="1" applyBorder="1" applyAlignment="1">
      <alignment horizontal="left" vertical="top" wrapText="1"/>
      <protection/>
    </xf>
    <xf numFmtId="0" fontId="14" fillId="45" borderId="12" xfId="66" applyFont="1" applyFill="1" applyBorder="1" applyAlignment="1">
      <alignment horizontal="center" vertical="center" wrapText="1"/>
      <protection/>
    </xf>
    <xf numFmtId="49" fontId="14" fillId="45" borderId="12" xfId="66" applyNumberFormat="1" applyFont="1" applyFill="1" applyBorder="1" applyAlignment="1">
      <alignment horizontal="center" vertical="center" wrapText="1"/>
      <protection/>
    </xf>
    <xf numFmtId="0" fontId="21" fillId="30" borderId="0" xfId="78" applyFont="1" applyFill="1">
      <alignment/>
      <protection/>
    </xf>
    <xf numFmtId="0" fontId="24" fillId="30" borderId="0" xfId="78" applyFont="1" applyFill="1">
      <alignment/>
      <protection/>
    </xf>
    <xf numFmtId="0" fontId="21" fillId="45" borderId="0" xfId="78" applyFont="1" applyFill="1">
      <alignment/>
      <protection/>
    </xf>
    <xf numFmtId="0" fontId="14" fillId="46" borderId="12" xfId="78" applyFont="1" applyFill="1" applyBorder="1" applyAlignment="1">
      <alignment horizontal="left" vertical="top" wrapText="1"/>
      <protection/>
    </xf>
    <xf numFmtId="0" fontId="14" fillId="46" borderId="12" xfId="78" applyFont="1" applyFill="1" applyBorder="1" applyAlignment="1">
      <alignment horizontal="center" vertical="center" wrapText="1"/>
      <protection/>
    </xf>
    <xf numFmtId="49" fontId="14" fillId="46" borderId="12" xfId="78" applyNumberFormat="1" applyFont="1" applyFill="1" applyBorder="1" applyAlignment="1">
      <alignment horizontal="center" vertical="center" wrapText="1"/>
      <protection/>
    </xf>
    <xf numFmtId="174" fontId="14" fillId="46" borderId="12" xfId="66" applyNumberFormat="1" applyFont="1" applyFill="1" applyBorder="1" applyAlignment="1" applyProtection="1">
      <alignment horizontal="center" vertical="center"/>
      <protection hidden="1"/>
    </xf>
    <xf numFmtId="0" fontId="14" fillId="46" borderId="12" xfId="66" applyNumberFormat="1" applyFont="1" applyFill="1" applyBorder="1" applyAlignment="1" applyProtection="1">
      <alignment horizontal="center" vertical="center"/>
      <protection hidden="1"/>
    </xf>
    <xf numFmtId="49" fontId="14" fillId="46" borderId="12" xfId="66" applyNumberFormat="1" applyFont="1" applyFill="1" applyBorder="1" applyAlignment="1" applyProtection="1">
      <alignment horizontal="center" vertical="center"/>
      <protection hidden="1"/>
    </xf>
    <xf numFmtId="173" fontId="14" fillId="46" borderId="12" xfId="78" applyNumberFormat="1" applyFont="1" applyFill="1" applyBorder="1" applyAlignment="1">
      <alignment horizontal="center" vertical="center" wrapText="1"/>
      <protection/>
    </xf>
    <xf numFmtId="0" fontId="21" fillId="46" borderId="0" xfId="78" applyFont="1" applyFill="1">
      <alignment/>
      <protection/>
    </xf>
    <xf numFmtId="0" fontId="21" fillId="43" borderId="0" xfId="78" applyFont="1" applyFill="1">
      <alignment/>
      <protection/>
    </xf>
    <xf numFmtId="0" fontId="17" fillId="30" borderId="0" xfId="78" applyFont="1" applyFill="1">
      <alignment/>
      <protection/>
    </xf>
    <xf numFmtId="0" fontId="17" fillId="0" borderId="0" xfId="78" applyFont="1" applyFill="1">
      <alignment/>
      <protection/>
    </xf>
    <xf numFmtId="0" fontId="18" fillId="30" borderId="0" xfId="78" applyFont="1" applyFill="1">
      <alignment/>
      <protection/>
    </xf>
    <xf numFmtId="0" fontId="10" fillId="0" borderId="0" xfId="78" applyFont="1" applyFill="1">
      <alignment/>
      <protection/>
    </xf>
    <xf numFmtId="0" fontId="14" fillId="0" borderId="12" xfId="78" applyFont="1" applyFill="1" applyBorder="1" applyAlignment="1">
      <alignment horizontal="center"/>
      <protection/>
    </xf>
    <xf numFmtId="174" fontId="14" fillId="0" borderId="12" xfId="66" applyNumberFormat="1" applyFont="1" applyFill="1" applyBorder="1" applyAlignment="1" applyProtection="1">
      <alignment horizontal="center"/>
      <protection hidden="1"/>
    </xf>
    <xf numFmtId="49" fontId="14" fillId="0" borderId="12" xfId="78" applyNumberFormat="1" applyFont="1" applyFill="1" applyBorder="1" applyAlignment="1">
      <alignment horizontal="center" wrapText="1"/>
      <protection/>
    </xf>
    <xf numFmtId="0" fontId="14" fillId="46" borderId="12" xfId="78" applyFont="1" applyFill="1" applyBorder="1" applyAlignment="1">
      <alignment horizontal="center" vertical="center"/>
      <protection/>
    </xf>
    <xf numFmtId="175" fontId="14" fillId="46" borderId="12" xfId="66" applyNumberFormat="1" applyFont="1" applyFill="1" applyBorder="1" applyAlignment="1" applyProtection="1">
      <alignment horizontal="center" vertical="center"/>
      <protection hidden="1"/>
    </xf>
    <xf numFmtId="0" fontId="17" fillId="46" borderId="0" xfId="78" applyFont="1" applyFill="1">
      <alignment/>
      <protection/>
    </xf>
    <xf numFmtId="173" fontId="14" fillId="41" borderId="12" xfId="78" applyNumberFormat="1" applyFont="1" applyFill="1" applyBorder="1" applyAlignment="1">
      <alignment horizontal="center" vertical="center" wrapText="1"/>
      <protection/>
    </xf>
    <xf numFmtId="0" fontId="14" fillId="46" borderId="12" xfId="66" applyNumberFormat="1" applyFont="1" applyFill="1" applyBorder="1" applyAlignment="1" applyProtection="1">
      <alignment horizontal="left" vertical="top" wrapText="1"/>
      <protection hidden="1"/>
    </xf>
    <xf numFmtId="0" fontId="14" fillId="46" borderId="12" xfId="66" applyFont="1" applyFill="1" applyBorder="1" applyAlignment="1">
      <alignment horizontal="center" vertical="center"/>
      <protection/>
    </xf>
    <xf numFmtId="0" fontId="14" fillId="43" borderId="12" xfId="78" applyFont="1" applyFill="1" applyBorder="1" applyAlignment="1">
      <alignment horizontal="center" vertical="center"/>
      <protection/>
    </xf>
    <xf numFmtId="0" fontId="17" fillId="43" borderId="0" xfId="78" applyFont="1" applyFill="1">
      <alignment/>
      <protection/>
    </xf>
    <xf numFmtId="0" fontId="14" fillId="0" borderId="12" xfId="78" applyFont="1" applyFill="1" applyBorder="1" applyAlignment="1">
      <alignment horizontal="left" vertical="center" wrapText="1"/>
      <protection/>
    </xf>
    <xf numFmtId="0" fontId="19" fillId="0" borderId="0" xfId="78" applyFont="1" applyFill="1">
      <alignment/>
      <protection/>
    </xf>
    <xf numFmtId="0" fontId="14" fillId="45" borderId="12" xfId="78" applyFont="1" applyFill="1" applyBorder="1" applyAlignment="1">
      <alignment horizontal="left" vertical="center" wrapText="1"/>
      <protection/>
    </xf>
    <xf numFmtId="0" fontId="5" fillId="45" borderId="0" xfId="78" applyFill="1" applyAlignment="1">
      <alignment vertical="center"/>
      <protection/>
    </xf>
    <xf numFmtId="0" fontId="5" fillId="46" borderId="0" xfId="78" applyFill="1" applyAlignment="1">
      <alignment vertical="center"/>
      <protection/>
    </xf>
    <xf numFmtId="0" fontId="12" fillId="41" borderId="12" xfId="78" applyFont="1" applyFill="1" applyBorder="1" applyAlignment="1">
      <alignment horizontal="left" wrapText="1"/>
      <protection/>
    </xf>
    <xf numFmtId="0" fontId="25" fillId="0" borderId="12" xfId="78" applyFont="1" applyFill="1" applyBorder="1" applyAlignment="1">
      <alignment horizontal="center" vertical="center" wrapText="1"/>
      <protection/>
    </xf>
    <xf numFmtId="0" fontId="19" fillId="30" borderId="0" xfId="78" applyFont="1" applyFill="1">
      <alignment/>
      <protection/>
    </xf>
    <xf numFmtId="0" fontId="12" fillId="0" borderId="12" xfId="78" applyFont="1" applyFill="1" applyBorder="1" applyAlignment="1">
      <alignment horizontal="center" vertical="center"/>
      <protection/>
    </xf>
    <xf numFmtId="0" fontId="25" fillId="0" borderId="12" xfId="78" applyFont="1" applyFill="1" applyBorder="1" applyAlignment="1">
      <alignment horizontal="center" vertical="center"/>
      <protection/>
    </xf>
    <xf numFmtId="173" fontId="25" fillId="0" borderId="12" xfId="78" applyNumberFormat="1" applyFont="1" applyFill="1" applyBorder="1" applyAlignment="1">
      <alignment horizontal="center" vertical="center" wrapText="1"/>
      <protection/>
    </xf>
    <xf numFmtId="0" fontId="27" fillId="30" borderId="0" xfId="78" applyFont="1" applyFill="1">
      <alignment/>
      <protection/>
    </xf>
    <xf numFmtId="0" fontId="26" fillId="0" borderId="12" xfId="78" applyFont="1" applyFill="1" applyBorder="1" applyAlignment="1">
      <alignment horizontal="left" vertical="top" wrapText="1"/>
      <protection/>
    </xf>
    <xf numFmtId="0" fontId="19" fillId="46" borderId="0" xfId="78" applyFont="1" applyFill="1">
      <alignment/>
      <protection/>
    </xf>
    <xf numFmtId="0" fontId="26" fillId="43" borderId="12" xfId="78" applyFont="1" applyFill="1" applyBorder="1" applyAlignment="1">
      <alignment horizontal="justify" vertical="center" wrapText="1"/>
      <protection/>
    </xf>
    <xf numFmtId="0" fontId="26" fillId="43" borderId="12" xfId="78" applyFont="1" applyFill="1" applyBorder="1" applyAlignment="1">
      <alignment horizontal="center" vertical="center"/>
      <protection/>
    </xf>
    <xf numFmtId="49" fontId="26" fillId="43" borderId="12" xfId="78" applyNumberFormat="1" applyFont="1" applyFill="1" applyBorder="1" applyAlignment="1">
      <alignment horizontal="center" vertical="center" wrapText="1"/>
      <protection/>
    </xf>
    <xf numFmtId="0" fontId="26" fillId="43" borderId="12" xfId="78" applyFont="1" applyFill="1" applyBorder="1" applyAlignment="1">
      <alignment horizontal="center" vertical="center" wrapText="1"/>
      <protection/>
    </xf>
    <xf numFmtId="173" fontId="26" fillId="0" borderId="12" xfId="78" applyNumberFormat="1" applyFont="1" applyFill="1" applyBorder="1" applyAlignment="1">
      <alignment horizontal="center" vertical="center" wrapText="1"/>
      <protection/>
    </xf>
    <xf numFmtId="0" fontId="27" fillId="33" borderId="0" xfId="78" applyFont="1" applyFill="1">
      <alignment/>
      <protection/>
    </xf>
    <xf numFmtId="0" fontId="14" fillId="43" borderId="12" xfId="78" applyFont="1" applyFill="1" applyBorder="1" applyAlignment="1">
      <alignment horizontal="justify" vertical="center" wrapText="1"/>
      <protection/>
    </xf>
    <xf numFmtId="49" fontId="14" fillId="43" borderId="12" xfId="78" applyNumberFormat="1" applyFont="1" applyFill="1" applyBorder="1" applyAlignment="1">
      <alignment horizontal="center" vertical="center" wrapText="1"/>
      <protection/>
    </xf>
    <xf numFmtId="0" fontId="14" fillId="43" borderId="12" xfId="78" applyFont="1" applyFill="1" applyBorder="1" applyAlignment="1">
      <alignment horizontal="center" vertical="center" wrapText="1"/>
      <protection/>
    </xf>
    <xf numFmtId="0" fontId="19" fillId="33" borderId="0" xfId="78" applyFont="1" applyFill="1">
      <alignment/>
      <protection/>
    </xf>
    <xf numFmtId="0" fontId="14" fillId="46" borderId="12" xfId="78" applyFont="1" applyFill="1" applyBorder="1" applyAlignment="1">
      <alignment horizontal="justify" vertical="center" wrapText="1"/>
      <protection/>
    </xf>
    <xf numFmtId="175" fontId="14" fillId="41" borderId="12" xfId="66" applyNumberFormat="1" applyFont="1" applyFill="1" applyBorder="1" applyAlignment="1" applyProtection="1">
      <alignment horizontal="center"/>
      <protection hidden="1"/>
    </xf>
    <xf numFmtId="173" fontId="12" fillId="41" borderId="12" xfId="78" applyNumberFormat="1" applyFont="1" applyFill="1" applyBorder="1" applyAlignment="1">
      <alignment horizontal="center" vertical="center" wrapText="1"/>
      <protection/>
    </xf>
    <xf numFmtId="0" fontId="26" fillId="41" borderId="12" xfId="66" applyFont="1" applyFill="1" applyBorder="1" applyAlignment="1">
      <alignment vertical="center" wrapText="1"/>
      <protection/>
    </xf>
    <xf numFmtId="0" fontId="14" fillId="46" borderId="12" xfId="66" applyFont="1" applyFill="1" applyBorder="1" applyAlignment="1">
      <alignment horizontal="left" vertical="top" wrapText="1"/>
      <protection/>
    </xf>
    <xf numFmtId="0" fontId="26" fillId="0" borderId="12" xfId="78" applyFont="1" applyFill="1" applyBorder="1" applyAlignment="1">
      <alignment horizontal="center" vertical="center"/>
      <protection/>
    </xf>
    <xf numFmtId="0" fontId="29" fillId="30" borderId="0" xfId="78" applyFont="1" applyFill="1">
      <alignment/>
      <protection/>
    </xf>
    <xf numFmtId="0" fontId="26" fillId="0" borderId="12" xfId="78" applyFont="1" applyFill="1" applyBorder="1" applyAlignment="1">
      <alignment horizontal="justify" vertical="center" wrapText="1"/>
      <protection/>
    </xf>
    <xf numFmtId="0" fontId="26" fillId="0" borderId="12" xfId="78" applyFont="1" applyFill="1" applyBorder="1" applyAlignment="1">
      <alignment horizontal="center" vertical="center" wrapText="1"/>
      <protection/>
    </xf>
    <xf numFmtId="0" fontId="5" fillId="46" borderId="0" xfId="78" applyFill="1">
      <alignment/>
      <protection/>
    </xf>
    <xf numFmtId="0" fontId="14" fillId="46" borderId="12" xfId="66" applyFont="1" applyFill="1" applyBorder="1" applyAlignment="1">
      <alignment horizontal="center" vertical="center" wrapText="1"/>
      <protection/>
    </xf>
    <xf numFmtId="0" fontId="25" fillId="0" borderId="12" xfId="78" applyFont="1" applyFill="1" applyBorder="1" applyAlignment="1">
      <alignment horizontal="left" vertical="center" wrapText="1"/>
      <protection/>
    </xf>
    <xf numFmtId="49" fontId="25" fillId="0" borderId="12" xfId="78" applyNumberFormat="1" applyFont="1" applyFill="1" applyBorder="1" applyAlignment="1">
      <alignment horizontal="center" vertical="center" wrapText="1"/>
      <protection/>
    </xf>
    <xf numFmtId="0" fontId="28" fillId="30" borderId="0" xfId="78" applyFont="1" applyFill="1">
      <alignment/>
      <protection/>
    </xf>
    <xf numFmtId="0" fontId="26" fillId="0" borderId="12" xfId="78" applyFont="1" applyFill="1" applyBorder="1" applyAlignment="1">
      <alignment vertical="center" wrapText="1"/>
      <protection/>
    </xf>
    <xf numFmtId="49" fontId="26" fillId="0" borderId="12" xfId="78" applyNumberFormat="1" applyFont="1" applyFill="1" applyBorder="1" applyAlignment="1">
      <alignment horizontal="center" vertical="center" wrapText="1"/>
      <protection/>
    </xf>
    <xf numFmtId="0" fontId="28" fillId="46" borderId="0" xfId="78" applyFont="1" applyFill="1">
      <alignment/>
      <protection/>
    </xf>
    <xf numFmtId="0" fontId="26" fillId="0" borderId="12" xfId="78" applyFont="1" applyFill="1" applyBorder="1" applyAlignment="1">
      <alignment horizontal="left" vertical="center" wrapText="1"/>
      <protection/>
    </xf>
    <xf numFmtId="0" fontId="5" fillId="33" borderId="0" xfId="78" applyFill="1">
      <alignment/>
      <protection/>
    </xf>
    <xf numFmtId="0" fontId="14" fillId="43" borderId="12" xfId="78" applyFont="1" applyFill="1" applyBorder="1" applyAlignment="1">
      <alignment horizontal="left" vertical="center" wrapText="1"/>
      <protection/>
    </xf>
    <xf numFmtId="173" fontId="26" fillId="43" borderId="12" xfId="78" applyNumberFormat="1" applyFont="1" applyFill="1" applyBorder="1" applyAlignment="1">
      <alignment horizontal="center" vertical="center" wrapText="1"/>
      <protection/>
    </xf>
    <xf numFmtId="0" fontId="29" fillId="43" borderId="0" xfId="78" applyFont="1" applyFill="1">
      <alignment/>
      <protection/>
    </xf>
    <xf numFmtId="0" fontId="25" fillId="0" borderId="12" xfId="78" applyFont="1" applyFill="1" applyBorder="1" applyAlignment="1">
      <alignment horizontal="left" vertical="top" wrapText="1"/>
      <protection/>
    </xf>
    <xf numFmtId="0" fontId="16" fillId="30" borderId="0" xfId="78" applyFont="1" applyFill="1">
      <alignment/>
      <protection/>
    </xf>
    <xf numFmtId="0" fontId="38" fillId="30" borderId="0" xfId="78" applyFont="1" applyFill="1">
      <alignment/>
      <protection/>
    </xf>
    <xf numFmtId="0" fontId="33" fillId="30" borderId="0" xfId="78" applyFont="1" applyFill="1">
      <alignment/>
      <protection/>
    </xf>
    <xf numFmtId="0" fontId="12" fillId="47" borderId="12" xfId="78" applyFont="1" applyFill="1" applyBorder="1" applyAlignment="1">
      <alignment horizontal="left" vertical="top" wrapText="1"/>
      <protection/>
    </xf>
    <xf numFmtId="0" fontId="12" fillId="47" borderId="12" xfId="78" applyFont="1" applyFill="1" applyBorder="1" applyAlignment="1">
      <alignment horizontal="center" vertical="center"/>
      <protection/>
    </xf>
    <xf numFmtId="174" fontId="12" fillId="47" borderId="12" xfId="66" applyNumberFormat="1" applyFont="1" applyFill="1" applyBorder="1" applyAlignment="1" applyProtection="1">
      <alignment horizontal="center" vertical="center"/>
      <protection hidden="1"/>
    </xf>
    <xf numFmtId="49" fontId="12" fillId="47" borderId="12" xfId="66" applyNumberFormat="1" applyFont="1" applyFill="1" applyBorder="1" applyAlignment="1" applyProtection="1">
      <alignment horizontal="center"/>
      <protection hidden="1"/>
    </xf>
    <xf numFmtId="49" fontId="12" fillId="47" borderId="12" xfId="66" applyNumberFormat="1" applyFont="1" applyFill="1" applyBorder="1" applyAlignment="1" applyProtection="1">
      <alignment horizontal="center" vertical="center"/>
      <protection hidden="1"/>
    </xf>
    <xf numFmtId="175" fontId="12" fillId="47" borderId="12" xfId="66" applyNumberFormat="1" applyFont="1" applyFill="1" applyBorder="1" applyAlignment="1" applyProtection="1">
      <alignment horizontal="center" vertical="center"/>
      <protection hidden="1"/>
    </xf>
    <xf numFmtId="173" fontId="12" fillId="47" borderId="12" xfId="78" applyNumberFormat="1" applyFont="1" applyFill="1" applyBorder="1" applyAlignment="1">
      <alignment horizontal="center" vertical="center" wrapText="1"/>
      <protection/>
    </xf>
    <xf numFmtId="0" fontId="10" fillId="47" borderId="0" xfId="78" applyFont="1" applyFill="1">
      <alignment/>
      <protection/>
    </xf>
    <xf numFmtId="0" fontId="12" fillId="47" borderId="12" xfId="73" applyFont="1" applyFill="1" applyBorder="1" applyAlignment="1">
      <alignment horizontal="left" vertical="top" wrapText="1"/>
      <protection/>
    </xf>
    <xf numFmtId="49" fontId="14" fillId="47" borderId="12" xfId="66" applyNumberFormat="1" applyFont="1" applyFill="1" applyBorder="1" applyAlignment="1" applyProtection="1">
      <alignment horizontal="center" vertical="center"/>
      <protection hidden="1"/>
    </xf>
    <xf numFmtId="175" fontId="14" fillId="47" borderId="12" xfId="66" applyNumberFormat="1" applyFont="1" applyFill="1" applyBorder="1" applyAlignment="1" applyProtection="1">
      <alignment horizontal="center" vertical="center"/>
      <protection hidden="1"/>
    </xf>
    <xf numFmtId="173" fontId="14" fillId="47" borderId="12" xfId="78" applyNumberFormat="1" applyFont="1" applyFill="1" applyBorder="1" applyAlignment="1">
      <alignment horizontal="center" vertical="center" wrapText="1"/>
      <protection/>
    </xf>
    <xf numFmtId="0" fontId="5" fillId="47" borderId="0" xfId="78" applyFill="1">
      <alignment/>
      <protection/>
    </xf>
    <xf numFmtId="0" fontId="25" fillId="47" borderId="12" xfId="78" applyFont="1" applyFill="1" applyBorder="1" applyAlignment="1">
      <alignment horizontal="left" vertical="top" wrapText="1"/>
      <protection/>
    </xf>
    <xf numFmtId="0" fontId="25" fillId="47" borderId="12" xfId="78" applyFont="1" applyFill="1" applyBorder="1" applyAlignment="1">
      <alignment horizontal="center" vertical="center"/>
      <protection/>
    </xf>
    <xf numFmtId="174" fontId="25" fillId="47" borderId="12" xfId="66" applyNumberFormat="1" applyFont="1" applyFill="1" applyBorder="1" applyAlignment="1" applyProtection="1">
      <alignment horizontal="center" vertical="center"/>
      <protection hidden="1"/>
    </xf>
    <xf numFmtId="49" fontId="26" fillId="47" borderId="12" xfId="66" applyNumberFormat="1" applyFont="1" applyFill="1" applyBorder="1" applyAlignment="1" applyProtection="1">
      <alignment horizontal="center" vertical="center"/>
      <protection hidden="1"/>
    </xf>
    <xf numFmtId="175" fontId="26" fillId="47" borderId="12" xfId="66" applyNumberFormat="1" applyFont="1" applyFill="1" applyBorder="1" applyAlignment="1" applyProtection="1">
      <alignment horizontal="center" vertical="center"/>
      <protection hidden="1"/>
    </xf>
    <xf numFmtId="173" fontId="26" fillId="47" borderId="12" xfId="78" applyNumberFormat="1" applyFont="1" applyFill="1" applyBorder="1" applyAlignment="1">
      <alignment horizontal="center" vertical="center" wrapText="1"/>
      <protection/>
    </xf>
    <xf numFmtId="0" fontId="29" fillId="47" borderId="0" xfId="78" applyFont="1" applyFill="1">
      <alignment/>
      <protection/>
    </xf>
    <xf numFmtId="0" fontId="26" fillId="47" borderId="12" xfId="78" applyFont="1" applyFill="1" applyBorder="1" applyAlignment="1">
      <alignment horizontal="left" vertical="center" wrapText="1"/>
      <protection/>
    </xf>
    <xf numFmtId="0" fontId="26" fillId="47" borderId="12" xfId="78" applyFont="1" applyFill="1" applyBorder="1" applyAlignment="1">
      <alignment horizontal="center" vertical="center"/>
      <protection/>
    </xf>
    <xf numFmtId="174" fontId="26" fillId="47" borderId="12" xfId="66" applyNumberFormat="1" applyFont="1" applyFill="1" applyBorder="1" applyAlignment="1" applyProtection="1">
      <alignment horizontal="center" vertical="center"/>
      <protection hidden="1"/>
    </xf>
    <xf numFmtId="0" fontId="14" fillId="47" borderId="12" xfId="78" applyFont="1" applyFill="1" applyBorder="1" applyAlignment="1">
      <alignment horizontal="left" vertical="center" wrapText="1"/>
      <protection/>
    </xf>
    <xf numFmtId="0" fontId="14" fillId="47" borderId="12" xfId="78" applyFont="1" applyFill="1" applyBorder="1" applyAlignment="1">
      <alignment horizontal="center" vertical="center"/>
      <protection/>
    </xf>
    <xf numFmtId="174" fontId="14" fillId="47" borderId="12" xfId="66" applyNumberFormat="1" applyFont="1" applyFill="1" applyBorder="1" applyAlignment="1" applyProtection="1">
      <alignment horizontal="center" vertical="center"/>
      <protection hidden="1"/>
    </xf>
    <xf numFmtId="0" fontId="5" fillId="47" borderId="0" xfId="78" applyFont="1" applyFill="1">
      <alignment/>
      <protection/>
    </xf>
    <xf numFmtId="0" fontId="14" fillId="47" borderId="12" xfId="78" applyFont="1" applyFill="1" applyBorder="1" applyAlignment="1">
      <alignment horizontal="left" vertical="top" wrapText="1"/>
      <protection/>
    </xf>
    <xf numFmtId="0" fontId="12" fillId="0" borderId="12" xfId="78" applyFont="1" applyFill="1" applyBorder="1" applyAlignment="1">
      <alignment horizontal="justify" vertical="center" wrapText="1"/>
      <protection/>
    </xf>
    <xf numFmtId="0" fontId="12" fillId="0" borderId="12" xfId="78" applyFont="1" applyFill="1" applyBorder="1" applyAlignment="1">
      <alignment vertical="top" wrapText="1"/>
      <protection/>
    </xf>
    <xf numFmtId="0" fontId="12" fillId="0" borderId="12" xfId="78" applyFont="1" applyFill="1" applyBorder="1" applyAlignment="1">
      <alignment horizontal="center"/>
      <protection/>
    </xf>
    <xf numFmtId="0" fontId="5" fillId="0" borderId="0" xfId="78" applyFont="1" applyFill="1" applyBorder="1" applyAlignment="1">
      <alignment horizontal="right"/>
      <protection/>
    </xf>
    <xf numFmtId="173" fontId="5" fillId="0" borderId="0" xfId="78" applyNumberFormat="1" applyFont="1" applyFill="1" applyBorder="1">
      <alignment/>
      <protection/>
    </xf>
    <xf numFmtId="173" fontId="5" fillId="0" borderId="0" xfId="78" applyNumberFormat="1" applyFill="1">
      <alignment/>
      <protection/>
    </xf>
    <xf numFmtId="0" fontId="5" fillId="0" borderId="0" xfId="78" applyAlignment="1">
      <alignment horizontal="right"/>
      <protection/>
    </xf>
    <xf numFmtId="0" fontId="7" fillId="43" borderId="0" xfId="78" applyFont="1" applyFill="1">
      <alignment/>
      <protection/>
    </xf>
    <xf numFmtId="0" fontId="7" fillId="43" borderId="0" xfId="78" applyFont="1" applyFill="1" applyAlignment="1">
      <alignment horizontal="center" vertical="center"/>
      <protection/>
    </xf>
    <xf numFmtId="172" fontId="7" fillId="43" borderId="0" xfId="78" applyNumberFormat="1" applyFont="1" applyFill="1">
      <alignment/>
      <protection/>
    </xf>
    <xf numFmtId="0" fontId="7" fillId="0" borderId="0" xfId="78" applyFont="1">
      <alignment/>
      <protection/>
    </xf>
    <xf numFmtId="0" fontId="13" fillId="43" borderId="0" xfId="78" applyFont="1" applyFill="1">
      <alignment/>
      <protection/>
    </xf>
    <xf numFmtId="0" fontId="13" fillId="43" borderId="0" xfId="78" applyFont="1" applyFill="1" applyAlignment="1">
      <alignment horizontal="center" vertical="center"/>
      <protection/>
    </xf>
    <xf numFmtId="0" fontId="13" fillId="0" borderId="0" xfId="78" applyFont="1" applyAlignment="1">
      <alignment/>
      <protection/>
    </xf>
    <xf numFmtId="0" fontId="64" fillId="0" borderId="0" xfId="73">
      <alignment/>
      <protection/>
    </xf>
    <xf numFmtId="0" fontId="14" fillId="43" borderId="12" xfId="78" applyFont="1" applyFill="1" applyBorder="1" applyAlignment="1">
      <alignment horizontal="center" wrapText="1"/>
      <protection/>
    </xf>
    <xf numFmtId="0" fontId="7" fillId="30" borderId="0" xfId="78" applyFont="1" applyFill="1">
      <alignment/>
      <protection/>
    </xf>
    <xf numFmtId="0" fontId="32" fillId="30" borderId="0" xfId="78" applyFont="1" applyFill="1">
      <alignment/>
      <protection/>
    </xf>
    <xf numFmtId="49" fontId="26" fillId="41" borderId="12" xfId="66" applyNumberFormat="1" applyFont="1" applyFill="1" applyBorder="1" applyAlignment="1">
      <alignment horizontal="center" vertical="center" wrapText="1"/>
      <protection/>
    </xf>
    <xf numFmtId="0" fontId="26" fillId="41" borderId="12" xfId="66" applyFont="1" applyFill="1" applyBorder="1" applyAlignment="1">
      <alignment horizontal="center" vertical="center" wrapText="1"/>
      <protection/>
    </xf>
    <xf numFmtId="0" fontId="12" fillId="0" borderId="12" xfId="78" applyFont="1" applyFill="1" applyBorder="1" applyAlignment="1">
      <alignment horizontal="left" wrapText="1"/>
      <protection/>
    </xf>
    <xf numFmtId="49" fontId="12" fillId="0" borderId="12" xfId="78" applyNumberFormat="1" applyFont="1" applyFill="1" applyBorder="1" applyAlignment="1">
      <alignment horizontal="left" vertical="center" wrapText="1"/>
      <protection/>
    </xf>
    <xf numFmtId="0" fontId="12" fillId="0" borderId="0" xfId="78" applyFont="1" applyFill="1" applyBorder="1" applyAlignment="1">
      <alignment horizontal="left" wrapText="1"/>
      <protection/>
    </xf>
    <xf numFmtId="49" fontId="12" fillId="0" borderId="0" xfId="78" applyNumberFormat="1" applyFont="1" applyFill="1" applyBorder="1" applyAlignment="1">
      <alignment horizontal="left" wrapText="1"/>
      <protection/>
    </xf>
    <xf numFmtId="0" fontId="12" fillId="0" borderId="0" xfId="78" applyFont="1" applyFill="1" applyBorder="1" applyAlignment="1">
      <alignment horizontal="center" vertical="center" wrapText="1"/>
      <protection/>
    </xf>
    <xf numFmtId="0" fontId="14" fillId="0" borderId="0" xfId="78" applyFont="1" applyFill="1" applyBorder="1" applyAlignment="1">
      <alignment horizontal="center" vertical="center" wrapText="1"/>
      <protection/>
    </xf>
    <xf numFmtId="172" fontId="12" fillId="0" borderId="0" xfId="78" applyNumberFormat="1" applyFont="1" applyFill="1" applyBorder="1" applyAlignment="1">
      <alignment horizontal="right" vertical="center" wrapText="1"/>
      <protection/>
    </xf>
    <xf numFmtId="0" fontId="7" fillId="0" borderId="0" xfId="78" applyFont="1" applyFill="1">
      <alignment/>
      <protection/>
    </xf>
    <xf numFmtId="49" fontId="7" fillId="0" borderId="0" xfId="78" applyNumberFormat="1" applyFont="1" applyFill="1">
      <alignment/>
      <protection/>
    </xf>
    <xf numFmtId="0" fontId="7" fillId="0" borderId="0" xfId="78" applyFont="1" applyFill="1" applyAlignment="1">
      <alignment horizontal="center" vertical="center"/>
      <protection/>
    </xf>
    <xf numFmtId="172" fontId="7" fillId="0" borderId="0" xfId="78" applyNumberFormat="1" applyFont="1" applyFill="1" applyAlignment="1">
      <alignment horizontal="right"/>
      <protection/>
    </xf>
    <xf numFmtId="172" fontId="7" fillId="0" borderId="0" xfId="78" applyNumberFormat="1" applyFont="1" applyFill="1">
      <alignment/>
      <protection/>
    </xf>
    <xf numFmtId="0" fontId="9" fillId="0" borderId="0" xfId="78" applyFont="1" applyFill="1" applyBorder="1">
      <alignment/>
      <protection/>
    </xf>
    <xf numFmtId="0" fontId="34" fillId="0" borderId="0" xfId="66" applyFont="1" applyAlignment="1">
      <alignment wrapText="1"/>
      <protection/>
    </xf>
    <xf numFmtId="0" fontId="34" fillId="0" borderId="0" xfId="66" applyFont="1" applyAlignment="1">
      <alignment horizontal="right"/>
      <protection/>
    </xf>
    <xf numFmtId="0" fontId="37" fillId="0" borderId="12" xfId="73" applyFont="1" applyBorder="1" applyAlignment="1">
      <alignment horizontal="center" vertical="center" wrapText="1"/>
      <protection/>
    </xf>
    <xf numFmtId="0" fontId="36" fillId="0" borderId="12" xfId="73" applyFont="1" applyBorder="1" applyAlignment="1">
      <alignment horizontal="left" vertical="center" wrapText="1"/>
      <protection/>
    </xf>
    <xf numFmtId="0" fontId="36" fillId="0" borderId="12" xfId="73" applyFont="1" applyBorder="1" applyAlignment="1">
      <alignment horizontal="center" vertical="center" wrapText="1"/>
      <protection/>
    </xf>
    <xf numFmtId="0" fontId="14" fillId="43" borderId="12" xfId="70" applyNumberFormat="1" applyFont="1" applyFill="1" applyBorder="1" applyAlignment="1" applyProtection="1">
      <alignment horizontal="left" vertical="top" wrapText="1"/>
      <protection hidden="1"/>
    </xf>
    <xf numFmtId="173" fontId="14" fillId="0" borderId="12" xfId="66" applyNumberFormat="1" applyFont="1" applyFill="1" applyBorder="1" applyAlignment="1" applyProtection="1">
      <alignment horizontal="center" vertical="center"/>
      <protection hidden="1"/>
    </xf>
    <xf numFmtId="0" fontId="12" fillId="0" borderId="12" xfId="66" applyFont="1" applyBorder="1" applyAlignment="1">
      <alignment horizontal="center" vertical="center" wrapText="1"/>
      <protection/>
    </xf>
    <xf numFmtId="173" fontId="12" fillId="0" borderId="12" xfId="66" applyNumberFormat="1" applyFont="1" applyFill="1" applyBorder="1" applyAlignment="1" applyProtection="1">
      <alignment horizontal="center" vertical="center"/>
      <protection hidden="1"/>
    </xf>
    <xf numFmtId="0" fontId="12" fillId="0" borderId="12" xfId="66" applyFont="1" applyBorder="1" applyAlignment="1">
      <alignment vertical="center" wrapText="1"/>
      <protection/>
    </xf>
    <xf numFmtId="173" fontId="12" fillId="0" borderId="12" xfId="66" applyNumberFormat="1" applyFont="1" applyBorder="1" applyAlignment="1">
      <alignment horizontal="center" vertical="center"/>
      <protection/>
    </xf>
    <xf numFmtId="0" fontId="14" fillId="0" borderId="12" xfId="66" applyFont="1" applyBorder="1" applyAlignment="1">
      <alignment vertical="center" wrapText="1"/>
      <protection/>
    </xf>
    <xf numFmtId="173" fontId="14" fillId="0" borderId="12" xfId="66" applyNumberFormat="1" applyFont="1" applyBorder="1" applyAlignment="1">
      <alignment horizontal="center" vertical="center" wrapText="1"/>
      <protection/>
    </xf>
    <xf numFmtId="0" fontId="64" fillId="0" borderId="0" xfId="73" applyAlignment="1">
      <alignment horizontal="right"/>
      <protection/>
    </xf>
    <xf numFmtId="0" fontId="9" fillId="0" borderId="0" xfId="82" applyFont="1">
      <alignment/>
      <protection/>
    </xf>
    <xf numFmtId="0" fontId="13" fillId="0" borderId="0" xfId="81" applyFont="1" applyFill="1" applyBorder="1" applyAlignment="1">
      <alignment horizontal="left" vertical="top"/>
      <protection/>
    </xf>
    <xf numFmtId="0" fontId="20" fillId="0" borderId="0" xfId="82" applyFont="1">
      <alignment/>
      <protection/>
    </xf>
    <xf numFmtId="0" fontId="13" fillId="41" borderId="12" xfId="71" applyNumberFormat="1" applyFont="1" applyFill="1" applyBorder="1" applyAlignment="1" applyProtection="1">
      <alignment horizontal="left" vertical="top" wrapText="1"/>
      <protection hidden="1"/>
    </xf>
    <xf numFmtId="0" fontId="14" fillId="41" borderId="12" xfId="66" applyFont="1" applyFill="1" applyBorder="1" applyAlignment="1">
      <alignment vertical="center" wrapText="1"/>
      <protection/>
    </xf>
    <xf numFmtId="3" fontId="13" fillId="41" borderId="12" xfId="66" applyNumberFormat="1" applyFont="1" applyFill="1" applyBorder="1" applyAlignment="1">
      <alignment horizontal="center" vertical="center" wrapText="1"/>
      <protection/>
    </xf>
    <xf numFmtId="49" fontId="87" fillId="42" borderId="12" xfId="0" applyNumberFormat="1" applyFont="1" applyFill="1" applyBorder="1" applyAlignment="1">
      <alignment horizontal="center" vertical="center"/>
    </xf>
    <xf numFmtId="0" fontId="87" fillId="42" borderId="12" xfId="0" applyFont="1" applyFill="1" applyBorder="1" applyAlignment="1">
      <alignment horizontal="center" vertical="center" wrapText="1"/>
    </xf>
    <xf numFmtId="0" fontId="87" fillId="42" borderId="12" xfId="0" applyFont="1" applyFill="1" applyBorder="1" applyAlignment="1">
      <alignment horizontal="left" vertical="center" wrapText="1"/>
    </xf>
    <xf numFmtId="172" fontId="88" fillId="42" borderId="0" xfId="0" applyNumberFormat="1" applyFont="1" applyFill="1" applyBorder="1" applyAlignment="1">
      <alignment horizontal="center" vertical="center" wrapText="1"/>
    </xf>
    <xf numFmtId="49" fontId="88" fillId="42" borderId="12" xfId="0" applyNumberFormat="1" applyFont="1" applyFill="1" applyBorder="1" applyAlignment="1">
      <alignment horizontal="center" vertical="center"/>
    </xf>
    <xf numFmtId="0" fontId="88" fillId="42" borderId="18" xfId="0" applyFont="1" applyFill="1" applyBorder="1" applyAlignment="1">
      <alignment horizontal="center" vertical="center" wrapText="1"/>
    </xf>
    <xf numFmtId="0" fontId="88" fillId="42" borderId="18" xfId="0" applyFont="1" applyFill="1" applyBorder="1" applyAlignment="1">
      <alignment horizontal="left" vertical="center" wrapText="1"/>
    </xf>
    <xf numFmtId="173" fontId="88" fillId="42" borderId="12" xfId="0" applyNumberFormat="1" applyFont="1" applyFill="1" applyBorder="1" applyAlignment="1">
      <alignment horizontal="center" vertical="center" wrapText="1"/>
    </xf>
    <xf numFmtId="0" fontId="87" fillId="42" borderId="18" xfId="0" applyFont="1" applyFill="1" applyBorder="1" applyAlignment="1">
      <alignment horizontal="center" vertical="center" wrapText="1"/>
    </xf>
    <xf numFmtId="0" fontId="87" fillId="42" borderId="18" xfId="0" applyFont="1" applyFill="1" applyBorder="1" applyAlignment="1">
      <alignment horizontal="left" vertical="center" wrapText="1"/>
    </xf>
    <xf numFmtId="0" fontId="88" fillId="42" borderId="12" xfId="0" applyFont="1" applyFill="1" applyBorder="1" applyAlignment="1">
      <alignment horizontal="center" vertical="center" wrapText="1"/>
    </xf>
    <xf numFmtId="0" fontId="88" fillId="42" borderId="12" xfId="0" applyFont="1" applyFill="1" applyBorder="1" applyAlignment="1">
      <alignment horizontal="left" vertical="center" wrapText="1"/>
    </xf>
    <xf numFmtId="0" fontId="8" fillId="41" borderId="12" xfId="70" applyNumberFormat="1" applyFont="1" applyFill="1" applyBorder="1" applyAlignment="1" applyProtection="1">
      <alignment horizontal="left" vertical="top" wrapText="1"/>
      <protection hidden="1"/>
    </xf>
    <xf numFmtId="0" fontId="9" fillId="41" borderId="12" xfId="79" applyFont="1" applyFill="1" applyBorder="1" applyAlignment="1" applyProtection="1">
      <alignment horizontal="center" vertical="center"/>
      <protection hidden="1"/>
    </xf>
    <xf numFmtId="0" fontId="9" fillId="41" borderId="12" xfId="70" applyNumberFormat="1" applyFont="1" applyFill="1" applyBorder="1" applyAlignment="1" applyProtection="1">
      <alignment horizontal="left" vertical="top" wrapText="1"/>
      <protection hidden="1"/>
    </xf>
    <xf numFmtId="173" fontId="88" fillId="41" borderId="12" xfId="0" applyNumberFormat="1" applyFont="1" applyFill="1" applyBorder="1" applyAlignment="1">
      <alignment horizontal="center" vertical="center"/>
    </xf>
    <xf numFmtId="173" fontId="88" fillId="41" borderId="13" xfId="0" applyNumberFormat="1" applyFont="1" applyFill="1" applyBorder="1" applyAlignment="1">
      <alignment horizontal="center" vertical="center"/>
    </xf>
    <xf numFmtId="0" fontId="14" fillId="46" borderId="12" xfId="66" applyFont="1" applyFill="1" applyBorder="1" applyAlignment="1">
      <alignment horizontal="justify" vertical="center" wrapText="1"/>
      <protection/>
    </xf>
    <xf numFmtId="0" fontId="26" fillId="44" borderId="12" xfId="78" applyFont="1" applyFill="1" applyBorder="1" applyAlignment="1">
      <alignment horizontal="left" vertical="top" wrapText="1"/>
      <protection/>
    </xf>
    <xf numFmtId="0" fontId="26" fillId="44" borderId="12" xfId="78" applyFont="1" applyFill="1" applyBorder="1" applyAlignment="1">
      <alignment horizontal="center" vertical="center"/>
      <protection/>
    </xf>
    <xf numFmtId="175" fontId="26" fillId="44" borderId="12" xfId="66" applyNumberFormat="1" applyFont="1" applyFill="1" applyBorder="1" applyAlignment="1" applyProtection="1">
      <alignment horizontal="center" vertical="center"/>
      <protection hidden="1"/>
    </xf>
    <xf numFmtId="173" fontId="26" fillId="44" borderId="12" xfId="78" applyNumberFormat="1" applyFont="1" applyFill="1" applyBorder="1" applyAlignment="1">
      <alignment horizontal="center" vertical="center" wrapText="1"/>
      <protection/>
    </xf>
    <xf numFmtId="0" fontId="27" fillId="44" borderId="0" xfId="78" applyFont="1" applyFill="1">
      <alignment/>
      <protection/>
    </xf>
    <xf numFmtId="0" fontId="29" fillId="44" borderId="0" xfId="78" applyFont="1" applyFill="1">
      <alignment/>
      <protection/>
    </xf>
    <xf numFmtId="0" fontId="14" fillId="44" borderId="12" xfId="78" applyFont="1" applyFill="1" applyBorder="1" applyAlignment="1">
      <alignment horizontal="left" vertical="top" wrapText="1"/>
      <protection/>
    </xf>
    <xf numFmtId="0" fontId="14" fillId="44" borderId="12" xfId="78" applyFont="1" applyFill="1" applyBorder="1" applyAlignment="1">
      <alignment horizontal="center" vertical="center"/>
      <protection/>
    </xf>
    <xf numFmtId="173" fontId="14" fillId="44" borderId="12" xfId="78" applyNumberFormat="1" applyFont="1" applyFill="1" applyBorder="1" applyAlignment="1">
      <alignment horizontal="center" vertical="center" wrapText="1"/>
      <protection/>
    </xf>
    <xf numFmtId="0" fontId="19" fillId="44" borderId="0" xfId="78" applyFont="1" applyFill="1">
      <alignment/>
      <protection/>
    </xf>
    <xf numFmtId="0" fontId="26" fillId="44" borderId="12" xfId="66" applyFont="1" applyFill="1" applyBorder="1" applyAlignment="1">
      <alignment horizontal="justify" vertical="center" wrapText="1"/>
      <protection/>
    </xf>
    <xf numFmtId="0" fontId="32" fillId="44" borderId="0" xfId="78" applyFont="1" applyFill="1">
      <alignment/>
      <protection/>
    </xf>
    <xf numFmtId="0" fontId="7" fillId="44" borderId="0" xfId="78" applyFont="1" applyFill="1">
      <alignment/>
      <protection/>
    </xf>
    <xf numFmtId="0" fontId="64" fillId="0" borderId="12" xfId="73" applyBorder="1">
      <alignment/>
      <protection/>
    </xf>
    <xf numFmtId="0" fontId="93" fillId="0" borderId="12" xfId="73" applyFont="1" applyBorder="1" applyAlignment="1">
      <alignment horizontal="center" vertical="center"/>
      <protection/>
    </xf>
    <xf numFmtId="0" fontId="92" fillId="0" borderId="12" xfId="73" applyFont="1" applyBorder="1" applyAlignment="1">
      <alignment horizontal="center" vertical="center"/>
      <protection/>
    </xf>
    <xf numFmtId="173" fontId="37" fillId="0" borderId="12" xfId="73" applyNumberFormat="1" applyFont="1" applyBorder="1" applyAlignment="1">
      <alignment horizontal="center" vertical="center" wrapText="1"/>
      <protection/>
    </xf>
    <xf numFmtId="0" fontId="14" fillId="44" borderId="12" xfId="66" applyFont="1" applyFill="1" applyBorder="1" applyAlignment="1">
      <alignment horizontal="left" wrapText="1"/>
      <protection/>
    </xf>
    <xf numFmtId="0" fontId="84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94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7" fillId="0" borderId="17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3" fillId="41" borderId="17" xfId="0" applyFont="1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3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4" fillId="0" borderId="17" xfId="0" applyFont="1" applyBorder="1" applyAlignment="1">
      <alignment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41" borderId="12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88" fillId="0" borderId="0" xfId="66" applyFont="1" applyAlignment="1">
      <alignment wrapText="1"/>
      <protection/>
    </xf>
    <xf numFmtId="0" fontId="5" fillId="0" borderId="0" xfId="66" applyAlignment="1">
      <alignment/>
      <protection/>
    </xf>
    <xf numFmtId="0" fontId="13" fillId="0" borderId="0" xfId="66" applyFont="1" applyFill="1" applyBorder="1" applyAlignment="1">
      <alignment/>
      <protection/>
    </xf>
    <xf numFmtId="0" fontId="12" fillId="0" borderId="0" xfId="66" applyFont="1" applyAlignment="1">
      <alignment horizontal="center" vertical="center"/>
      <protection/>
    </xf>
    <xf numFmtId="0" fontId="11" fillId="0" borderId="0" xfId="66" applyFont="1" applyAlignment="1">
      <alignment horizontal="center" vertical="center"/>
      <protection/>
    </xf>
    <xf numFmtId="0" fontId="11" fillId="0" borderId="0" xfId="66" applyFont="1" applyAlignment="1">
      <alignment/>
      <protection/>
    </xf>
    <xf numFmtId="0" fontId="12" fillId="0" borderId="0" xfId="66" applyFont="1" applyBorder="1" applyAlignment="1">
      <alignment horizontal="center" vertical="center"/>
      <protection/>
    </xf>
    <xf numFmtId="0" fontId="13" fillId="0" borderId="0" xfId="66" applyFont="1" applyAlignment="1">
      <alignment/>
      <protection/>
    </xf>
    <xf numFmtId="173" fontId="13" fillId="41" borderId="21" xfId="66" applyNumberFormat="1" applyFont="1" applyFill="1" applyBorder="1" applyAlignment="1" applyProtection="1">
      <alignment horizontal="right"/>
      <protection hidden="1"/>
    </xf>
    <xf numFmtId="0" fontId="9" fillId="0" borderId="0" xfId="66" applyFont="1" applyFill="1" applyAlignment="1">
      <alignment/>
      <protection/>
    </xf>
    <xf numFmtId="0" fontId="14" fillId="0" borderId="13" xfId="66" applyNumberFormat="1" applyFont="1" applyFill="1" applyBorder="1" applyAlignment="1" applyProtection="1">
      <alignment horizontal="center" vertical="center" wrapText="1"/>
      <protection hidden="1"/>
    </xf>
    <xf numFmtId="0" fontId="14" fillId="0" borderId="18" xfId="66" applyNumberFormat="1" applyFont="1" applyFill="1" applyBorder="1" applyAlignment="1" applyProtection="1">
      <alignment horizontal="center" vertical="center" wrapText="1"/>
      <protection hidden="1"/>
    </xf>
    <xf numFmtId="173" fontId="23" fillId="0" borderId="17" xfId="83" applyNumberFormat="1" applyFont="1" applyFill="1" applyBorder="1" applyAlignment="1">
      <alignment horizontal="center" vertical="center" wrapText="1"/>
      <protection/>
    </xf>
    <xf numFmtId="0" fontId="9" fillId="0" borderId="22" xfId="78" applyFont="1" applyFill="1" applyBorder="1" applyAlignment="1">
      <alignment vertical="center"/>
      <protection/>
    </xf>
    <xf numFmtId="49" fontId="14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78" applyFont="1" applyFill="1" applyAlignment="1">
      <alignment horizontal="left" wrapText="1"/>
      <protection/>
    </xf>
    <xf numFmtId="0" fontId="12" fillId="0" borderId="0" xfId="66" applyNumberFormat="1" applyFont="1" applyFill="1" applyAlignment="1" applyProtection="1">
      <alignment horizontal="center" vertical="center" wrapText="1"/>
      <protection hidden="1"/>
    </xf>
    <xf numFmtId="0" fontId="22" fillId="0" borderId="0" xfId="66" applyFont="1" applyFill="1" applyAlignment="1">
      <alignment/>
      <protection/>
    </xf>
    <xf numFmtId="0" fontId="5" fillId="0" borderId="0" xfId="66" applyFill="1" applyAlignment="1">
      <alignment/>
      <protection/>
    </xf>
    <xf numFmtId="0" fontId="14" fillId="0" borderId="13" xfId="78" applyFont="1" applyFill="1" applyBorder="1" applyAlignment="1">
      <alignment horizontal="center" vertical="center"/>
      <protection/>
    </xf>
    <xf numFmtId="0" fontId="14" fillId="0" borderId="18" xfId="78" applyFont="1" applyFill="1" applyBorder="1" applyAlignment="1">
      <alignment horizontal="center" vertical="center"/>
      <protection/>
    </xf>
    <xf numFmtId="49" fontId="14" fillId="0" borderId="14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23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24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16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21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25" xfId="66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6" applyFont="1" applyAlignment="1">
      <alignment/>
      <protection/>
    </xf>
    <xf numFmtId="49" fontId="30" fillId="41" borderId="0" xfId="73" applyNumberFormat="1" applyFont="1" applyFill="1" applyAlignment="1">
      <alignment horizontal="center" vertical="center"/>
      <protection/>
    </xf>
    <xf numFmtId="49" fontId="30" fillId="41" borderId="0" xfId="73" applyNumberFormat="1" applyFont="1" applyFill="1" applyAlignment="1">
      <alignment horizontal="center" vertical="center" wrapText="1"/>
      <protection/>
    </xf>
    <xf numFmtId="0" fontId="30" fillId="43" borderId="0" xfId="73" applyFont="1" applyFill="1" applyBorder="1" applyAlignment="1">
      <alignment horizontal="center" vertical="center"/>
      <protection/>
    </xf>
    <xf numFmtId="0" fontId="5" fillId="43" borderId="0" xfId="78" applyFill="1" applyAlignment="1">
      <alignment horizontal="center" vertical="center"/>
      <protection/>
    </xf>
    <xf numFmtId="173" fontId="23" fillId="41" borderId="17" xfId="83" applyNumberFormat="1" applyFont="1" applyFill="1" applyBorder="1" applyAlignment="1">
      <alignment horizontal="center" vertical="center" wrapText="1"/>
      <protection/>
    </xf>
    <xf numFmtId="173" fontId="23" fillId="43" borderId="22" xfId="83" applyNumberFormat="1" applyFont="1" applyFill="1" applyBorder="1" applyAlignment="1">
      <alignment horizontal="center" vertical="center" wrapText="1"/>
      <protection/>
    </xf>
    <xf numFmtId="0" fontId="14" fillId="43" borderId="17" xfId="78" applyFont="1" applyFill="1" applyBorder="1" applyAlignment="1">
      <alignment horizontal="center" vertical="center" wrapText="1"/>
      <protection/>
    </xf>
    <xf numFmtId="0" fontId="14" fillId="43" borderId="22" xfId="78" applyFont="1" applyFill="1" applyBorder="1" applyAlignment="1">
      <alignment horizontal="center" vertical="center" wrapText="1"/>
      <protection/>
    </xf>
    <xf numFmtId="0" fontId="14" fillId="43" borderId="20" xfId="78" applyFont="1" applyFill="1" applyBorder="1" applyAlignment="1">
      <alignment horizontal="center" vertical="center" wrapText="1"/>
      <protection/>
    </xf>
    <xf numFmtId="0" fontId="23" fillId="43" borderId="12" xfId="78" applyFont="1" applyFill="1" applyBorder="1" applyAlignment="1">
      <alignment horizontal="center" vertical="center" wrapText="1"/>
      <protection/>
    </xf>
    <xf numFmtId="0" fontId="13" fillId="43" borderId="14" xfId="73" applyFont="1" applyFill="1" applyBorder="1" applyAlignment="1">
      <alignment horizontal="center" vertical="center" wrapText="1"/>
      <protection/>
    </xf>
    <xf numFmtId="0" fontId="13" fillId="43" borderId="23" xfId="73" applyFont="1" applyFill="1" applyBorder="1" applyAlignment="1">
      <alignment horizontal="center" vertical="center" wrapText="1"/>
      <protection/>
    </xf>
    <xf numFmtId="0" fontId="13" fillId="43" borderId="24" xfId="73" applyFont="1" applyFill="1" applyBorder="1" applyAlignment="1">
      <alignment horizontal="center" vertical="center" wrapText="1"/>
      <protection/>
    </xf>
    <xf numFmtId="0" fontId="13" fillId="43" borderId="16" xfId="73" applyFont="1" applyFill="1" applyBorder="1" applyAlignment="1">
      <alignment horizontal="center" vertical="center" wrapText="1"/>
      <protection/>
    </xf>
    <xf numFmtId="0" fontId="13" fillId="43" borderId="21" xfId="73" applyFont="1" applyFill="1" applyBorder="1" applyAlignment="1">
      <alignment horizontal="center" vertical="center" wrapText="1"/>
      <protection/>
    </xf>
    <xf numFmtId="0" fontId="13" fillId="43" borderId="25" xfId="73" applyFont="1" applyFill="1" applyBorder="1" applyAlignment="1">
      <alignment horizontal="center" vertical="center" wrapText="1"/>
      <protection/>
    </xf>
    <xf numFmtId="0" fontId="13" fillId="43" borderId="12" xfId="73" applyFont="1" applyFill="1" applyBorder="1" applyAlignment="1">
      <alignment horizontal="center" vertical="center" wrapText="1"/>
      <protection/>
    </xf>
    <xf numFmtId="49" fontId="13" fillId="43" borderId="12" xfId="73" applyNumberFormat="1" applyFont="1" applyFill="1" applyBorder="1" applyAlignment="1">
      <alignment horizontal="center" vertical="center" wrapText="1"/>
      <protection/>
    </xf>
    <xf numFmtId="1" fontId="12" fillId="0" borderId="12" xfId="66" applyNumberFormat="1" applyFont="1" applyFill="1" applyBorder="1" applyAlignment="1" applyProtection="1">
      <alignment horizontal="center" vertical="center"/>
      <protection hidden="1"/>
    </xf>
    <xf numFmtId="0" fontId="92" fillId="0" borderId="0" xfId="72" applyFont="1" applyAlignment="1">
      <alignment horizontal="center" vertical="center" wrapText="1"/>
      <protection/>
    </xf>
    <xf numFmtId="0" fontId="93" fillId="0" borderId="0" xfId="72" applyFont="1" applyAlignment="1">
      <alignment wrapText="1"/>
      <protection/>
    </xf>
    <xf numFmtId="0" fontId="34" fillId="0" borderId="21" xfId="66" applyFont="1" applyBorder="1" applyAlignment="1">
      <alignment horizontal="right"/>
      <protection/>
    </xf>
    <xf numFmtId="0" fontId="9" fillId="0" borderId="0" xfId="66" applyFont="1" applyAlignment="1">
      <alignment horizontal="left" wrapText="1"/>
      <protection/>
    </xf>
    <xf numFmtId="0" fontId="88" fillId="0" borderId="0" xfId="66" applyFont="1" applyAlignment="1">
      <alignment horizontal="left" wrapText="1"/>
      <protection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Alignment="1">
      <alignment horizontal="center"/>
      <protection/>
    </xf>
    <xf numFmtId="0" fontId="12" fillId="0" borderId="17" xfId="66" applyFont="1" applyBorder="1" applyAlignment="1">
      <alignment horizontal="center" vertical="center" wrapText="1"/>
      <protection/>
    </xf>
    <xf numFmtId="0" fontId="12" fillId="0" borderId="22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center" wrapText="1"/>
      <protection/>
    </xf>
    <xf numFmtId="0" fontId="12" fillId="41" borderId="17" xfId="66" applyFont="1" applyFill="1" applyBorder="1" applyAlignment="1">
      <alignment horizontal="center" vertical="center" wrapText="1"/>
      <protection/>
    </xf>
    <xf numFmtId="0" fontId="12" fillId="41" borderId="22" xfId="66" applyFont="1" applyFill="1" applyBorder="1" applyAlignment="1">
      <alignment horizontal="center" vertical="center" wrapText="1"/>
      <protection/>
    </xf>
    <xf numFmtId="0" fontId="12" fillId="41" borderId="20" xfId="66" applyFont="1" applyFill="1" applyBorder="1" applyAlignment="1">
      <alignment horizontal="center" vertical="center" wrapText="1"/>
      <protection/>
    </xf>
    <xf numFmtId="173" fontId="13" fillId="0" borderId="21" xfId="66" applyNumberFormat="1" applyFont="1" applyFill="1" applyBorder="1" applyAlignment="1" applyProtection="1">
      <alignment horizontal="right"/>
      <protection hidden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2_Приложение 1 объем доходов декабрь 2 2" xfId="71"/>
    <cellStyle name="Обычный 3" xfId="72"/>
    <cellStyle name="Обычный 3 2" xfId="73"/>
    <cellStyle name="Обычный 3 3" xfId="74"/>
    <cellStyle name="Обычный 4" xfId="75"/>
    <cellStyle name="Обычный 5" xfId="76"/>
    <cellStyle name="Обычный 6" xfId="77"/>
    <cellStyle name="Обычный 7" xfId="78"/>
    <cellStyle name="Обычный_tmp" xfId="79"/>
    <cellStyle name="Обычный_tmp 2" xfId="80"/>
    <cellStyle name="Обычный_tmp 2 2" xfId="81"/>
    <cellStyle name="Обычный_Приложение 1 Внутр.фин. дефицита" xfId="82"/>
    <cellStyle name="Обычный_Приложение 1 объем доходов декабрь" xfId="83"/>
    <cellStyle name="Отдельная ячейка" xfId="84"/>
    <cellStyle name="Отдельная ячейка - константа" xfId="85"/>
    <cellStyle name="Отдельная ячейка - константа [печать]" xfId="86"/>
    <cellStyle name="Отдельная ячейка [печать]" xfId="87"/>
    <cellStyle name="Отдельная ячейка-результат" xfId="88"/>
    <cellStyle name="Отдельная ячейка-результат [печать]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ойства элементов измерения" xfId="95"/>
    <cellStyle name="Свойства элементов измерения [печать]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  <cellStyle name="Элементы осей" xfId="102"/>
    <cellStyle name="Элементы осей [печать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41;&#1070;&#1044;&#1046;&#1045;&#1058;%20&#1055;&#1054;&#1057;&#1045;&#1051;&#1045;&#1053;&#1048;&#1049;%202021-2023\&#1041;&#1102;&#1076;&#1078;&#1077;&#1090;%20&#1040;&#1088;&#1090;&#1102;&#1096;&#1080;&#1085;&#1086;%202021%20&#1075;&#1086;&#1076;\&#1055;&#1086;&#1087;&#1088;&#1072;&#1074;&#1082;&#1080;%20&#1074;%20&#1090;&#1077;&#1095;&#1077;&#1085;&#1080;&#1080;%20&#1075;&#1086;&#1076;&#1072;\&#1040;&#1088;&#1090;&#1102;&#1096;&#1080;&#1085;&#1086;%20&#1087;&#1086;&#1087;&#1088;&#1072;&#1074;&#1082;&#1072;%20(&#1044;&#1045;&#1050;&#1040;&#1041;&#1056;&#1068;)\&#1040;&#1056;&#1058;&#1070;&#1064;&#1048;&#1053;&#1054;%20&#1055;&#1088;&#1080;&#1083;&#1086;&#1078;&#1077;&#1085;&#1080;&#1077;%201,2,4,5,6,7,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1"/>
    </sheetNames>
    <sheetDataSet>
      <sheetData sheetId="1">
        <row r="56">
          <cell r="C56">
            <v>1098.6</v>
          </cell>
        </row>
      </sheetData>
      <sheetData sheetId="3">
        <row r="55">
          <cell r="J55">
            <v>97.6</v>
          </cell>
        </row>
        <row r="57">
          <cell r="J57">
            <v>60.4</v>
          </cell>
        </row>
        <row r="59">
          <cell r="J59">
            <v>134.7</v>
          </cell>
        </row>
        <row r="63">
          <cell r="J63">
            <v>35.3</v>
          </cell>
        </row>
        <row r="82">
          <cell r="J82">
            <v>54.3</v>
          </cell>
        </row>
        <row r="84">
          <cell r="J84">
            <v>293.8</v>
          </cell>
        </row>
        <row r="86">
          <cell r="J86">
            <v>0.4</v>
          </cell>
        </row>
        <row r="100">
          <cell r="J100">
            <v>360</v>
          </cell>
        </row>
        <row r="103">
          <cell r="J103">
            <v>350</v>
          </cell>
        </row>
        <row r="104">
          <cell r="J104">
            <v>250</v>
          </cell>
        </row>
        <row r="117">
          <cell r="J117">
            <v>0</v>
          </cell>
        </row>
        <row r="121">
          <cell r="J121">
            <v>459.6</v>
          </cell>
        </row>
        <row r="126">
          <cell r="J126">
            <v>424.9</v>
          </cell>
        </row>
        <row r="130">
          <cell r="J130">
            <v>0</v>
          </cell>
          <cell r="K130">
            <v>0</v>
          </cell>
        </row>
        <row r="137">
          <cell r="J137">
            <v>54</v>
          </cell>
        </row>
        <row r="140">
          <cell r="J140">
            <v>271.6</v>
          </cell>
        </row>
        <row r="143">
          <cell r="J143">
            <v>670</v>
          </cell>
        </row>
        <row r="146">
          <cell r="J146">
            <v>175.526</v>
          </cell>
        </row>
        <row r="149">
          <cell r="J149">
            <v>258</v>
          </cell>
        </row>
        <row r="155">
          <cell r="J155">
            <v>4.3</v>
          </cell>
        </row>
      </sheetData>
      <sheetData sheetId="6">
        <row r="32">
          <cell r="B32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view="pageBreakPreview" zoomScale="110" zoomScaleSheetLayoutView="110" zoomScalePageLayoutView="0" workbookViewId="0" topLeftCell="A10">
      <selection activeCell="D4" sqref="D4:F4"/>
    </sheetView>
  </sheetViews>
  <sheetFormatPr defaultColWidth="9.00390625" defaultRowHeight="12.75"/>
  <cols>
    <col min="1" max="1" width="30.125" style="0" customWidth="1"/>
    <col min="2" max="2" width="10.375" style="0" customWidth="1"/>
    <col min="3" max="3" width="24.375" style="0" customWidth="1"/>
    <col min="4" max="4" width="12.00390625" style="0" customWidth="1"/>
    <col min="5" max="5" width="12.125" style="0" customWidth="1"/>
  </cols>
  <sheetData>
    <row r="1" spans="4:6" ht="12.75">
      <c r="D1" s="456" t="s">
        <v>140</v>
      </c>
      <c r="E1" s="457"/>
      <c r="F1" s="457"/>
    </row>
    <row r="2" spans="4:6" ht="12.75">
      <c r="D2" s="456" t="s">
        <v>5</v>
      </c>
      <c r="E2" s="457"/>
      <c r="F2" s="457"/>
    </row>
    <row r="3" spans="4:6" ht="12.75">
      <c r="D3" s="456" t="s">
        <v>328</v>
      </c>
      <c r="E3" s="457"/>
      <c r="F3" s="457"/>
    </row>
    <row r="4" spans="4:6" ht="12.75">
      <c r="D4" s="456" t="s">
        <v>6</v>
      </c>
      <c r="E4" s="457"/>
      <c r="F4" s="457"/>
    </row>
    <row r="6" spans="1:10" ht="15">
      <c r="A6" s="454" t="s">
        <v>326</v>
      </c>
      <c r="B6" s="454"/>
      <c r="C6" s="455"/>
      <c r="D6" s="455"/>
      <c r="E6" s="455"/>
      <c r="F6" s="7"/>
      <c r="G6" s="6"/>
      <c r="H6" s="6"/>
      <c r="I6" s="6"/>
      <c r="J6" s="6"/>
    </row>
    <row r="7" ht="12.75">
      <c r="E7" s="5" t="s">
        <v>4</v>
      </c>
    </row>
    <row r="8" spans="1:5" ht="12.75">
      <c r="A8" s="452" t="s">
        <v>7</v>
      </c>
      <c r="B8" s="458" t="s">
        <v>10</v>
      </c>
      <c r="C8" s="459"/>
      <c r="D8" s="452" t="s">
        <v>9</v>
      </c>
      <c r="E8" s="452" t="s">
        <v>8</v>
      </c>
    </row>
    <row r="9" spans="1:6" ht="129.75" customHeight="1">
      <c r="A9" s="453"/>
      <c r="B9" s="4" t="s">
        <v>11</v>
      </c>
      <c r="C9" s="4" t="s">
        <v>12</v>
      </c>
      <c r="D9" s="453"/>
      <c r="E9" s="453"/>
      <c r="F9" s="1"/>
    </row>
    <row r="10" spans="1:6" ht="14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1"/>
    </row>
    <row r="11" spans="1:6" ht="63.75" customHeight="1">
      <c r="A11" s="8" t="s">
        <v>123</v>
      </c>
      <c r="B11" s="8"/>
      <c r="C11" s="4"/>
      <c r="D11" s="9">
        <f>D18+D17</f>
        <v>206.6060000000016</v>
      </c>
      <c r="E11" s="9">
        <f>E17+E18</f>
        <v>10.800000000001091</v>
      </c>
      <c r="F11" s="1"/>
    </row>
    <row r="12" spans="1:6" ht="13.5" customHeight="1">
      <c r="A12" s="3" t="s">
        <v>122</v>
      </c>
      <c r="B12" s="3"/>
      <c r="C12" s="2"/>
      <c r="D12" s="10"/>
      <c r="E12" s="10"/>
      <c r="F12" s="1"/>
    </row>
    <row r="13" spans="1:6" ht="39.75" customHeight="1">
      <c r="A13" s="3" t="s">
        <v>124</v>
      </c>
      <c r="B13" s="3"/>
      <c r="C13" s="2"/>
      <c r="D13" s="10">
        <f>D16</f>
        <v>206.6060000000016</v>
      </c>
      <c r="E13" s="10">
        <f>E16</f>
        <v>10.800000000001091</v>
      </c>
      <c r="F13" s="1"/>
    </row>
    <row r="14" spans="1:6" ht="15.75" customHeight="1">
      <c r="A14" s="3" t="s">
        <v>121</v>
      </c>
      <c r="B14" s="3"/>
      <c r="C14" s="2"/>
      <c r="D14" s="10"/>
      <c r="E14" s="10"/>
      <c r="F14" s="1"/>
    </row>
    <row r="15" spans="1:6" ht="31.5" customHeight="1">
      <c r="A15" s="8" t="s">
        <v>128</v>
      </c>
      <c r="B15" s="4">
        <v>802</v>
      </c>
      <c r="C15" s="4"/>
      <c r="D15" s="9"/>
      <c r="E15" s="9"/>
      <c r="F15" s="1"/>
    </row>
    <row r="16" spans="1:6" ht="34.5" customHeight="1">
      <c r="A16" s="3" t="s">
        <v>3</v>
      </c>
      <c r="B16" s="2">
        <v>802</v>
      </c>
      <c r="C16" s="2" t="s">
        <v>2</v>
      </c>
      <c r="D16" s="10">
        <f>D18+D17</f>
        <v>206.6060000000016</v>
      </c>
      <c r="E16" s="10">
        <f>E18+E17</f>
        <v>10.800000000001091</v>
      </c>
      <c r="F16" s="1"/>
    </row>
    <row r="17" spans="1:6" ht="43.5" customHeight="1">
      <c r="A17" s="3" t="s">
        <v>120</v>
      </c>
      <c r="B17" s="2">
        <v>802</v>
      </c>
      <c r="C17" s="2" t="s">
        <v>14</v>
      </c>
      <c r="D17" s="10">
        <f>-'Доходы (2)'!D13</f>
        <v>-8441.099999999999</v>
      </c>
      <c r="E17" s="10">
        <v>-8626.8</v>
      </c>
      <c r="F17" s="1"/>
    </row>
    <row r="18" spans="1:6" ht="45" customHeight="1">
      <c r="A18" s="3" t="s">
        <v>1</v>
      </c>
      <c r="B18" s="2">
        <v>802</v>
      </c>
      <c r="C18" s="2" t="s">
        <v>0</v>
      </c>
      <c r="D18" s="10">
        <f>'Расходы (4) '!J166</f>
        <v>8647.706</v>
      </c>
      <c r="E18" s="10">
        <v>8637.6</v>
      </c>
      <c r="F18" s="1"/>
    </row>
    <row r="19" ht="12.75">
      <c r="F19" s="1"/>
    </row>
    <row r="20" ht="12.75">
      <c r="F20" s="1"/>
    </row>
  </sheetData>
  <sheetProtection/>
  <mergeCells count="9">
    <mergeCell ref="A8:A9"/>
    <mergeCell ref="A6:E6"/>
    <mergeCell ref="D1:F1"/>
    <mergeCell ref="D2:F2"/>
    <mergeCell ref="D3:F3"/>
    <mergeCell ref="D4:F4"/>
    <mergeCell ref="B8:C8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view="pageBreakPreview" zoomScale="110" zoomScaleSheetLayoutView="110" zoomScalePageLayoutView="0" workbookViewId="0" topLeftCell="A1">
      <selection activeCell="E17" sqref="E17"/>
    </sheetView>
  </sheetViews>
  <sheetFormatPr defaultColWidth="9.00390625" defaultRowHeight="12.75"/>
  <cols>
    <col min="1" max="1" width="35.125" style="0" customWidth="1"/>
    <col min="2" max="2" width="9.125" style="0" customWidth="1"/>
    <col min="3" max="3" width="19.625" style="0" customWidth="1"/>
    <col min="4" max="4" width="12.00390625" style="0" customWidth="1"/>
    <col min="5" max="5" width="12.125" style="0" customWidth="1"/>
  </cols>
  <sheetData>
    <row r="1" spans="4:6" ht="12.75">
      <c r="D1" s="456" t="s">
        <v>140</v>
      </c>
      <c r="E1" s="457"/>
      <c r="F1" s="457"/>
    </row>
    <row r="2" spans="4:6" ht="12.75">
      <c r="D2" s="456" t="s">
        <v>5</v>
      </c>
      <c r="E2" s="457"/>
      <c r="F2" s="457"/>
    </row>
    <row r="3" spans="4:6" ht="12.75">
      <c r="D3" s="456" t="s">
        <v>13</v>
      </c>
      <c r="E3" s="457"/>
      <c r="F3" s="457"/>
    </row>
    <row r="4" spans="4:6" ht="12.75">
      <c r="D4" s="456" t="s">
        <v>66</v>
      </c>
      <c r="E4" s="457"/>
      <c r="F4" s="457"/>
    </row>
    <row r="6" spans="1:10" ht="79.5" customHeight="1">
      <c r="A6" s="467" t="s">
        <v>179</v>
      </c>
      <c r="B6" s="467"/>
      <c r="C6" s="468"/>
      <c r="D6" s="468"/>
      <c r="E6" s="468"/>
      <c r="F6" s="57"/>
      <c r="G6" s="6"/>
      <c r="H6" s="6"/>
      <c r="I6" s="6"/>
      <c r="J6" s="6"/>
    </row>
    <row r="7" ht="12.75">
      <c r="E7" s="5" t="s">
        <v>4</v>
      </c>
    </row>
    <row r="8" spans="1:5" ht="12.75">
      <c r="A8" s="452" t="s">
        <v>7</v>
      </c>
      <c r="B8" s="458" t="s">
        <v>10</v>
      </c>
      <c r="C8" s="459"/>
      <c r="D8" s="452" t="s">
        <v>9</v>
      </c>
      <c r="E8" s="452" t="s">
        <v>8</v>
      </c>
    </row>
    <row r="9" spans="1:6" ht="129.75" customHeight="1">
      <c r="A9" s="453"/>
      <c r="B9" s="464" t="s">
        <v>12</v>
      </c>
      <c r="C9" s="463"/>
      <c r="D9" s="453"/>
      <c r="E9" s="453"/>
      <c r="F9" s="1"/>
    </row>
    <row r="10" spans="1:6" ht="14.25" customHeight="1">
      <c r="A10" s="4">
        <v>1</v>
      </c>
      <c r="B10" s="464">
        <v>2</v>
      </c>
      <c r="C10" s="463"/>
      <c r="D10" s="4">
        <v>3</v>
      </c>
      <c r="E10" s="4">
        <v>4</v>
      </c>
      <c r="F10" s="1"/>
    </row>
    <row r="11" spans="1:6" ht="63.75" customHeight="1">
      <c r="A11" s="8" t="s">
        <v>123</v>
      </c>
      <c r="B11" s="469"/>
      <c r="C11" s="466"/>
      <c r="D11" s="9">
        <f>D17+D16</f>
        <v>206.89999999999964</v>
      </c>
      <c r="E11" s="9">
        <f>E16+E17</f>
        <v>-446.7000000000007</v>
      </c>
      <c r="F11" s="1"/>
    </row>
    <row r="12" spans="1:6" ht="13.5" customHeight="1">
      <c r="A12" s="3" t="s">
        <v>122</v>
      </c>
      <c r="B12" s="465"/>
      <c r="C12" s="466"/>
      <c r="D12" s="10"/>
      <c r="E12" s="10"/>
      <c r="F12" s="1"/>
    </row>
    <row r="13" spans="1:6" ht="28.5" customHeight="1">
      <c r="A13" s="3" t="s">
        <v>124</v>
      </c>
      <c r="B13" s="465"/>
      <c r="C13" s="466"/>
      <c r="D13" s="10">
        <f>D15</f>
        <v>206.89999999999964</v>
      </c>
      <c r="E13" s="10">
        <f>E15</f>
        <v>-446.7000000000007</v>
      </c>
      <c r="F13" s="1"/>
    </row>
    <row r="14" spans="1:6" ht="15.75" customHeight="1">
      <c r="A14" s="3" t="s">
        <v>121</v>
      </c>
      <c r="B14" s="465"/>
      <c r="C14" s="466"/>
      <c r="D14" s="10"/>
      <c r="E14" s="10"/>
      <c r="F14" s="1"/>
    </row>
    <row r="15" spans="1:6" ht="34.5" customHeight="1">
      <c r="A15" s="3" t="s">
        <v>3</v>
      </c>
      <c r="B15" s="462" t="s">
        <v>2</v>
      </c>
      <c r="C15" s="463"/>
      <c r="D15" s="10">
        <f>D17+D16</f>
        <v>206.89999999999964</v>
      </c>
      <c r="E15" s="10">
        <f>E17+E16</f>
        <v>-446.7000000000007</v>
      </c>
      <c r="F15" s="1"/>
    </row>
    <row r="16" spans="1:6" ht="43.5" customHeight="1">
      <c r="A16" s="3" t="s">
        <v>120</v>
      </c>
      <c r="B16" s="460" t="s">
        <v>14</v>
      </c>
      <c r="C16" s="461"/>
      <c r="D16" s="11">
        <v>-10613.2</v>
      </c>
      <c r="E16" s="10">
        <v>-10775.7</v>
      </c>
      <c r="F16" s="1"/>
    </row>
    <row r="17" spans="1:6" ht="45" customHeight="1">
      <c r="A17" s="3" t="s">
        <v>1</v>
      </c>
      <c r="B17" s="462" t="s">
        <v>0</v>
      </c>
      <c r="C17" s="463"/>
      <c r="D17" s="10">
        <v>10820.1</v>
      </c>
      <c r="E17" s="10">
        <v>10329</v>
      </c>
      <c r="F17" s="1"/>
    </row>
    <row r="18" ht="12.75">
      <c r="F18" s="1"/>
    </row>
    <row r="19" ht="12.75">
      <c r="F19" s="1"/>
    </row>
  </sheetData>
  <sheetProtection/>
  <mergeCells count="18">
    <mergeCell ref="D1:F1"/>
    <mergeCell ref="D2:F2"/>
    <mergeCell ref="D3:F3"/>
    <mergeCell ref="D4:F4"/>
    <mergeCell ref="A6:E6"/>
    <mergeCell ref="B11:C11"/>
    <mergeCell ref="A8:A9"/>
    <mergeCell ref="B8:C8"/>
    <mergeCell ref="D8:D9"/>
    <mergeCell ref="E8:E9"/>
    <mergeCell ref="B16:C16"/>
    <mergeCell ref="B17:C17"/>
    <mergeCell ref="B9:C9"/>
    <mergeCell ref="B10:C10"/>
    <mergeCell ref="B12:C12"/>
    <mergeCell ref="B13:C13"/>
    <mergeCell ref="B14:C14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63"/>
  <sheetViews>
    <sheetView view="pageBreakPreview" zoomScaleSheetLayoutView="100" zoomScalePageLayoutView="0" workbookViewId="0" topLeftCell="B1">
      <selection activeCell="D4" sqref="D4:F4"/>
    </sheetView>
  </sheetViews>
  <sheetFormatPr defaultColWidth="9.00390625" defaultRowHeight="12.75"/>
  <cols>
    <col min="1" max="1" width="7.875" style="0" hidden="1" customWidth="1"/>
    <col min="2" max="2" width="21.125" style="14" customWidth="1"/>
    <col min="3" max="3" width="40.375" style="14" customWidth="1"/>
    <col min="4" max="4" width="16.25390625" style="14" customWidth="1"/>
    <col min="5" max="5" width="12.375" style="14" customWidth="1"/>
    <col min="6" max="6" width="0.37109375" style="14" customWidth="1"/>
    <col min="7" max="8" width="9.125" style="13" customWidth="1"/>
  </cols>
  <sheetData>
    <row r="1" spans="4:6" ht="15.75">
      <c r="D1" s="456" t="s">
        <v>140</v>
      </c>
      <c r="E1" s="457"/>
      <c r="F1" s="457"/>
    </row>
    <row r="2" spans="4:6" ht="15.75">
      <c r="D2" s="456" t="s">
        <v>5</v>
      </c>
      <c r="E2" s="457"/>
      <c r="F2" s="457"/>
    </row>
    <row r="3" spans="4:6" ht="15.75">
      <c r="D3" s="456" t="s">
        <v>328</v>
      </c>
      <c r="E3" s="457"/>
      <c r="F3" s="457"/>
    </row>
    <row r="4" spans="4:6" ht="15.75">
      <c r="D4" s="456" t="s">
        <v>66</v>
      </c>
      <c r="E4" s="457"/>
      <c r="F4" s="457"/>
    </row>
    <row r="5" spans="1:6" ht="21.75" customHeight="1">
      <c r="A5" s="473" t="s">
        <v>216</v>
      </c>
      <c r="B5" s="473"/>
      <c r="C5" s="473"/>
      <c r="D5" s="473"/>
      <c r="E5" s="473"/>
      <c r="F5" s="12"/>
    </row>
    <row r="6" spans="1:6" ht="50.25" customHeight="1">
      <c r="A6" s="467" t="s">
        <v>280</v>
      </c>
      <c r="B6" s="467"/>
      <c r="C6" s="467"/>
      <c r="D6" s="467"/>
      <c r="E6" s="467"/>
      <c r="F6" s="58"/>
    </row>
    <row r="7" ht="11.25" customHeight="1">
      <c r="E7" s="5" t="s">
        <v>4</v>
      </c>
    </row>
    <row r="8" spans="1:6" ht="1.5" customHeight="1">
      <c r="A8" s="116"/>
      <c r="B8" s="121"/>
      <c r="C8" s="471" t="s">
        <v>65</v>
      </c>
      <c r="D8" s="472" t="s">
        <v>9</v>
      </c>
      <c r="E8" s="472" t="s">
        <v>8</v>
      </c>
      <c r="F8" s="470"/>
    </row>
    <row r="9" spans="1:6" ht="7.5" customHeight="1" hidden="1">
      <c r="A9" s="117"/>
      <c r="B9" s="121"/>
      <c r="C9" s="471"/>
      <c r="D9" s="472"/>
      <c r="E9" s="472"/>
      <c r="F9" s="470"/>
    </row>
    <row r="10" spans="1:6" ht="1.5" customHeight="1" hidden="1">
      <c r="A10" s="118"/>
      <c r="B10" s="121"/>
      <c r="C10" s="471"/>
      <c r="D10" s="472"/>
      <c r="E10" s="472"/>
      <c r="F10" s="470"/>
    </row>
    <row r="11" spans="1:6" ht="55.5" customHeight="1">
      <c r="A11" s="119" t="s">
        <v>64</v>
      </c>
      <c r="B11" s="101" t="s">
        <v>234</v>
      </c>
      <c r="C11" s="471"/>
      <c r="D11" s="472"/>
      <c r="E11" s="472"/>
      <c r="F11" s="37"/>
    </row>
    <row r="12" spans="1:6" ht="16.5" customHeight="1">
      <c r="A12" s="31">
        <v>1</v>
      </c>
      <c r="B12" s="120">
        <v>1</v>
      </c>
      <c r="C12" s="38">
        <v>2</v>
      </c>
      <c r="D12" s="21">
        <v>3</v>
      </c>
      <c r="E12" s="21">
        <v>4</v>
      </c>
      <c r="F12" s="37"/>
    </row>
    <row r="13" spans="1:6" ht="15.75" customHeight="1">
      <c r="A13" s="36"/>
      <c r="B13" s="35"/>
      <c r="C13" s="34" t="s">
        <v>63</v>
      </c>
      <c r="D13" s="33">
        <f>D14+D47</f>
        <v>8441.099999999999</v>
      </c>
      <c r="E13" s="33">
        <f>E14+E47</f>
        <v>8367.2</v>
      </c>
      <c r="F13" s="32"/>
    </row>
    <row r="14" spans="1:6" ht="15.75">
      <c r="A14" s="59" t="s">
        <v>125</v>
      </c>
      <c r="B14" s="21" t="s">
        <v>62</v>
      </c>
      <c r="C14" s="20" t="s">
        <v>61</v>
      </c>
      <c r="D14" s="19">
        <f>D15+D20+D26+D28+D33+D35+D39+D41+D43+D45</f>
        <v>2360</v>
      </c>
      <c r="E14" s="19">
        <f>E15+E20+E26+E28+E33+E35+E39+E41+E43+E45</f>
        <v>2296.4000000000005</v>
      </c>
      <c r="F14" s="15"/>
    </row>
    <row r="15" spans="1:8" s="24" customFormat="1" ht="19.5" customHeight="1">
      <c r="A15" s="59"/>
      <c r="B15" s="21"/>
      <c r="C15" s="20" t="s">
        <v>60</v>
      </c>
      <c r="D15" s="19">
        <f>D16</f>
        <v>1634.3</v>
      </c>
      <c r="E15" s="19">
        <f>E16</f>
        <v>1567.5</v>
      </c>
      <c r="F15" s="26"/>
      <c r="G15" s="25"/>
      <c r="H15" s="25"/>
    </row>
    <row r="16" spans="1:8" ht="15.75">
      <c r="A16" s="60" t="s">
        <v>125</v>
      </c>
      <c r="B16" s="17" t="s">
        <v>59</v>
      </c>
      <c r="C16" s="16" t="s">
        <v>58</v>
      </c>
      <c r="D16" s="11">
        <v>1634.3</v>
      </c>
      <c r="E16" s="11">
        <f>E17+E18+E19</f>
        <v>1567.5</v>
      </c>
      <c r="F16" s="23"/>
      <c r="G16" s="22"/>
      <c r="H16" s="22"/>
    </row>
    <row r="17" spans="1:8" ht="91.5" customHeight="1">
      <c r="A17" s="60"/>
      <c r="B17" s="17" t="s">
        <v>57</v>
      </c>
      <c r="C17" s="16" t="s">
        <v>56</v>
      </c>
      <c r="D17" s="11">
        <v>0</v>
      </c>
      <c r="E17" s="11">
        <v>1556.3</v>
      </c>
      <c r="F17" s="23"/>
      <c r="G17" s="22"/>
      <c r="H17" s="22"/>
    </row>
    <row r="18" spans="1:8" ht="122.25" customHeight="1">
      <c r="A18" s="60"/>
      <c r="B18" s="17" t="s">
        <v>245</v>
      </c>
      <c r="C18" s="16" t="s">
        <v>246</v>
      </c>
      <c r="D18" s="11">
        <v>0</v>
      </c>
      <c r="E18" s="11">
        <v>2</v>
      </c>
      <c r="F18" s="23"/>
      <c r="G18" s="22"/>
      <c r="H18" s="22"/>
    </row>
    <row r="19" spans="1:8" ht="88.5" customHeight="1">
      <c r="A19" s="61" t="s">
        <v>125</v>
      </c>
      <c r="B19" s="17" t="s">
        <v>247</v>
      </c>
      <c r="C19" s="16" t="s">
        <v>248</v>
      </c>
      <c r="D19" s="11">
        <v>0</v>
      </c>
      <c r="E19" s="11">
        <v>9.2</v>
      </c>
      <c r="F19" s="23"/>
      <c r="G19" s="22"/>
      <c r="H19" s="22"/>
    </row>
    <row r="20" spans="1:8" ht="53.25" customHeight="1" hidden="1">
      <c r="A20" s="62" t="s">
        <v>125</v>
      </c>
      <c r="B20" s="21" t="s">
        <v>55</v>
      </c>
      <c r="C20" s="20" t="s">
        <v>54</v>
      </c>
      <c r="D20" s="19">
        <f>D21</f>
        <v>0</v>
      </c>
      <c r="E20" s="19">
        <f>E21</f>
        <v>0</v>
      </c>
      <c r="F20" s="26"/>
      <c r="G20" s="22"/>
      <c r="H20" s="22"/>
    </row>
    <row r="21" spans="1:8" s="29" customFormat="1" ht="42" customHeight="1" hidden="1">
      <c r="A21" s="61" t="s">
        <v>125</v>
      </c>
      <c r="B21" s="17" t="s">
        <v>53</v>
      </c>
      <c r="C21" s="16" t="s">
        <v>52</v>
      </c>
      <c r="D21" s="11">
        <f>D22+D23+D24+D25</f>
        <v>0</v>
      </c>
      <c r="E21" s="11">
        <f>E22+E23+E24+E25</f>
        <v>0</v>
      </c>
      <c r="F21" s="23"/>
      <c r="G21" s="22"/>
      <c r="H21" s="22"/>
    </row>
    <row r="22" spans="1:8" s="29" customFormat="1" ht="103.5" customHeight="1" hidden="1">
      <c r="A22" s="61" t="s">
        <v>125</v>
      </c>
      <c r="B22" s="17" t="s">
        <v>51</v>
      </c>
      <c r="C22" s="16" t="s">
        <v>50</v>
      </c>
      <c r="D22" s="11"/>
      <c r="E22" s="11"/>
      <c r="F22" s="23"/>
      <c r="G22" s="22"/>
      <c r="H22" s="22"/>
    </row>
    <row r="23" spans="1:8" s="29" customFormat="1" ht="129.75" customHeight="1" hidden="1">
      <c r="A23" s="61" t="s">
        <v>125</v>
      </c>
      <c r="B23" s="17" t="s">
        <v>49</v>
      </c>
      <c r="C23" s="16" t="s">
        <v>48</v>
      </c>
      <c r="D23" s="30"/>
      <c r="E23" s="11"/>
      <c r="F23" s="23"/>
      <c r="G23" s="22"/>
      <c r="H23" s="22"/>
    </row>
    <row r="24" spans="1:8" s="29" customFormat="1" ht="102.75" customHeight="1" hidden="1">
      <c r="A24" s="61" t="s">
        <v>125</v>
      </c>
      <c r="B24" s="17" t="s">
        <v>47</v>
      </c>
      <c r="C24" s="16" t="s">
        <v>46</v>
      </c>
      <c r="D24" s="11"/>
      <c r="E24" s="11"/>
      <c r="F24" s="23"/>
      <c r="G24" s="22"/>
      <c r="H24" s="22"/>
    </row>
    <row r="25" spans="1:8" s="29" customFormat="1" ht="104.25" customHeight="1" hidden="1">
      <c r="A25" s="61" t="s">
        <v>125</v>
      </c>
      <c r="B25" s="17" t="s">
        <v>45</v>
      </c>
      <c r="C25" s="16" t="s">
        <v>44</v>
      </c>
      <c r="D25" s="30"/>
      <c r="E25" s="11"/>
      <c r="F25" s="23"/>
      <c r="G25" s="22"/>
      <c r="H25" s="22"/>
    </row>
    <row r="26" spans="1:8" s="29" customFormat="1" ht="32.25" customHeight="1" hidden="1">
      <c r="A26" s="62"/>
      <c r="B26" s="21"/>
      <c r="C26" s="20" t="s">
        <v>43</v>
      </c>
      <c r="D26" s="19">
        <f>D27</f>
        <v>0</v>
      </c>
      <c r="E26" s="19">
        <f>E27</f>
        <v>0</v>
      </c>
      <c r="F26" s="26"/>
      <c r="G26" s="22"/>
      <c r="H26" s="22"/>
    </row>
    <row r="27" spans="1:8" s="29" customFormat="1" ht="25.5" customHeight="1" hidden="1">
      <c r="A27" s="61" t="s">
        <v>125</v>
      </c>
      <c r="B27" s="17" t="s">
        <v>42</v>
      </c>
      <c r="C27" s="16" t="s">
        <v>41</v>
      </c>
      <c r="D27" s="11">
        <v>0</v>
      </c>
      <c r="E27" s="11">
        <v>0</v>
      </c>
      <c r="F27" s="23"/>
      <c r="G27" s="22"/>
      <c r="H27" s="22"/>
    </row>
    <row r="28" spans="1:8" ht="15.75" customHeight="1">
      <c r="A28" s="62"/>
      <c r="B28" s="21"/>
      <c r="C28" s="20" t="s">
        <v>40</v>
      </c>
      <c r="D28" s="19">
        <f>D29+D30</f>
        <v>516.8</v>
      </c>
      <c r="E28" s="19">
        <f>E29+E30</f>
        <v>517.3</v>
      </c>
      <c r="F28" s="26"/>
      <c r="G28" s="22"/>
      <c r="H28" s="22"/>
    </row>
    <row r="29" spans="1:8" ht="65.25" customHeight="1">
      <c r="A29" s="61" t="s">
        <v>125</v>
      </c>
      <c r="B29" s="17" t="s">
        <v>39</v>
      </c>
      <c r="C29" s="16" t="s">
        <v>38</v>
      </c>
      <c r="D29" s="11">
        <v>117</v>
      </c>
      <c r="E29" s="11">
        <v>115.5</v>
      </c>
      <c r="F29" s="23"/>
      <c r="G29" s="22"/>
      <c r="H29" s="22"/>
    </row>
    <row r="30" spans="1:8" ht="15.75" customHeight="1">
      <c r="A30" s="61" t="s">
        <v>125</v>
      </c>
      <c r="B30" s="17" t="s">
        <v>37</v>
      </c>
      <c r="C30" s="16" t="s">
        <v>36</v>
      </c>
      <c r="D30" s="11">
        <f>D31+D32</f>
        <v>399.8</v>
      </c>
      <c r="E30" s="11">
        <f>E31+E32</f>
        <v>401.8</v>
      </c>
      <c r="F30" s="23"/>
      <c r="G30" s="22"/>
      <c r="H30" s="22"/>
    </row>
    <row r="31" spans="1:8" ht="51.75" customHeight="1">
      <c r="A31" s="61" t="s">
        <v>125</v>
      </c>
      <c r="B31" s="28" t="s">
        <v>35</v>
      </c>
      <c r="C31" s="27" t="s">
        <v>34</v>
      </c>
      <c r="D31" s="11">
        <v>99.8</v>
      </c>
      <c r="E31" s="11">
        <v>99.8</v>
      </c>
      <c r="F31" s="23"/>
      <c r="G31" s="22"/>
      <c r="H31" s="22"/>
    </row>
    <row r="32" spans="1:8" ht="52.5" customHeight="1">
      <c r="A32" s="61" t="s">
        <v>125</v>
      </c>
      <c r="B32" s="28" t="s">
        <v>33</v>
      </c>
      <c r="C32" s="27" t="s">
        <v>32</v>
      </c>
      <c r="D32" s="11">
        <v>300</v>
      </c>
      <c r="E32" s="11">
        <v>302</v>
      </c>
      <c r="F32" s="23"/>
      <c r="G32" s="22"/>
      <c r="H32" s="22"/>
    </row>
    <row r="33" spans="1:8" ht="22.5" customHeight="1">
      <c r="A33" s="62"/>
      <c r="B33" s="21"/>
      <c r="C33" s="20" t="s">
        <v>31</v>
      </c>
      <c r="D33" s="19">
        <f>D34</f>
        <v>11.2</v>
      </c>
      <c r="E33" s="19">
        <f>E34</f>
        <v>11.8</v>
      </c>
      <c r="F33" s="26"/>
      <c r="G33" s="22"/>
      <c r="H33" s="22"/>
    </row>
    <row r="34" spans="1:8" ht="105" customHeight="1">
      <c r="A34" s="61" t="s">
        <v>125</v>
      </c>
      <c r="B34" s="17" t="s">
        <v>30</v>
      </c>
      <c r="C34" s="16" t="s">
        <v>29</v>
      </c>
      <c r="D34" s="11">
        <v>11.2</v>
      </c>
      <c r="E34" s="11">
        <v>11.8</v>
      </c>
      <c r="F34" s="23"/>
      <c r="G34" s="22"/>
      <c r="H34" s="22"/>
    </row>
    <row r="35" spans="1:8" ht="55.5" customHeight="1">
      <c r="A35" s="62"/>
      <c r="B35" s="21"/>
      <c r="C35" s="20" t="s">
        <v>28</v>
      </c>
      <c r="D35" s="19">
        <f>D36+D38+D37</f>
        <v>144.4</v>
      </c>
      <c r="E35" s="19">
        <f>E36+E38+E37</f>
        <v>146.5</v>
      </c>
      <c r="F35" s="23"/>
      <c r="G35" s="22"/>
      <c r="H35" s="22"/>
    </row>
    <row r="36" spans="1:8" ht="85.5" customHeight="1">
      <c r="A36" s="61" t="s">
        <v>125</v>
      </c>
      <c r="B36" s="71" t="s">
        <v>145</v>
      </c>
      <c r="C36" s="72" t="s">
        <v>146</v>
      </c>
      <c r="D36" s="11">
        <v>21.6</v>
      </c>
      <c r="E36" s="11">
        <v>21.6</v>
      </c>
      <c r="F36" s="23"/>
      <c r="G36" s="22"/>
      <c r="H36" s="22"/>
    </row>
    <row r="37" spans="1:8" ht="55.5" customHeight="1">
      <c r="A37" s="61" t="s">
        <v>125</v>
      </c>
      <c r="B37" s="17" t="s">
        <v>129</v>
      </c>
      <c r="C37" s="16" t="s">
        <v>130</v>
      </c>
      <c r="D37" s="11">
        <v>122.8</v>
      </c>
      <c r="E37" s="11">
        <v>124.9</v>
      </c>
      <c r="F37" s="23"/>
      <c r="G37" s="22"/>
      <c r="H37" s="22"/>
    </row>
    <row r="38" spans="1:8" ht="91.5" customHeight="1" hidden="1">
      <c r="A38" s="61" t="s">
        <v>125</v>
      </c>
      <c r="B38" s="17" t="s">
        <v>117</v>
      </c>
      <c r="C38" s="16" t="s">
        <v>118</v>
      </c>
      <c r="D38" s="11"/>
      <c r="E38" s="11"/>
      <c r="F38" s="23"/>
      <c r="G38" s="22"/>
      <c r="H38" s="22"/>
    </row>
    <row r="39" spans="1:8" ht="58.5" customHeight="1">
      <c r="A39" s="62">
        <v>802</v>
      </c>
      <c r="B39" s="21" t="s">
        <v>27</v>
      </c>
      <c r="C39" s="20" t="s">
        <v>26</v>
      </c>
      <c r="D39" s="19">
        <f>D40</f>
        <v>53.3</v>
      </c>
      <c r="E39" s="19">
        <f>E40</f>
        <v>53.3</v>
      </c>
      <c r="F39" s="26"/>
      <c r="G39" s="22"/>
      <c r="H39" s="22"/>
    </row>
    <row r="40" spans="1:8" ht="36.75" customHeight="1">
      <c r="A40" s="61">
        <v>802</v>
      </c>
      <c r="B40" s="17" t="s">
        <v>25</v>
      </c>
      <c r="C40" s="16" t="s">
        <v>24</v>
      </c>
      <c r="D40" s="11">
        <v>53.3</v>
      </c>
      <c r="E40" s="11">
        <v>53.3</v>
      </c>
      <c r="F40" s="23"/>
      <c r="G40" s="22"/>
      <c r="H40" s="22"/>
    </row>
    <row r="41" spans="1:8" s="29" customFormat="1" ht="36.75" customHeight="1" hidden="1">
      <c r="A41" s="416" t="s">
        <v>125</v>
      </c>
      <c r="B41" s="417"/>
      <c r="C41" s="418" t="s">
        <v>144</v>
      </c>
      <c r="D41" s="142">
        <f>D42</f>
        <v>0</v>
      </c>
      <c r="E41" s="142">
        <f>E42</f>
        <v>0</v>
      </c>
      <c r="F41" s="419"/>
      <c r="G41" s="148"/>
      <c r="H41" s="148"/>
    </row>
    <row r="42" spans="1:8" s="29" customFormat="1" ht="165" customHeight="1" hidden="1">
      <c r="A42" s="420" t="s">
        <v>125</v>
      </c>
      <c r="B42" s="421" t="s">
        <v>249</v>
      </c>
      <c r="C42" s="422" t="s">
        <v>250</v>
      </c>
      <c r="D42" s="423"/>
      <c r="E42" s="423"/>
      <c r="F42" s="419"/>
      <c r="G42" s="148"/>
      <c r="H42" s="148"/>
    </row>
    <row r="43" spans="1:8" s="29" customFormat="1" ht="30" customHeight="1" hidden="1">
      <c r="A43" s="416" t="s">
        <v>125</v>
      </c>
      <c r="B43" s="424" t="s">
        <v>143</v>
      </c>
      <c r="C43" s="425" t="s">
        <v>144</v>
      </c>
      <c r="D43" s="142">
        <f>D44</f>
        <v>0</v>
      </c>
      <c r="E43" s="142">
        <f>E44</f>
        <v>0</v>
      </c>
      <c r="F43" s="419"/>
      <c r="G43" s="148"/>
      <c r="H43" s="148"/>
    </row>
    <row r="44" spans="1:8" s="29" customFormat="1" ht="25.5" customHeight="1" hidden="1">
      <c r="A44" s="420" t="s">
        <v>125</v>
      </c>
      <c r="B44" s="426" t="s">
        <v>141</v>
      </c>
      <c r="C44" s="427" t="s">
        <v>142</v>
      </c>
      <c r="D44" s="423"/>
      <c r="E44" s="423"/>
      <c r="F44" s="419"/>
      <c r="G44" s="148"/>
      <c r="H44" s="148"/>
    </row>
    <row r="45" spans="1:8" s="145" customFormat="1" ht="29.25" customHeight="1" hidden="1">
      <c r="A45" s="416"/>
      <c r="B45" s="417"/>
      <c r="C45" s="418" t="s">
        <v>23</v>
      </c>
      <c r="D45" s="142">
        <f>D46</f>
        <v>0</v>
      </c>
      <c r="E45" s="142">
        <f>E46</f>
        <v>0</v>
      </c>
      <c r="F45" s="143"/>
      <c r="G45" s="144"/>
      <c r="H45" s="144"/>
    </row>
    <row r="46" spans="1:8" s="29" customFormat="1" ht="27.75" customHeight="1" hidden="1">
      <c r="A46" s="420" t="s">
        <v>125</v>
      </c>
      <c r="B46" s="426" t="s">
        <v>22</v>
      </c>
      <c r="C46" s="427" t="s">
        <v>21</v>
      </c>
      <c r="D46" s="423">
        <v>0</v>
      </c>
      <c r="E46" s="423">
        <v>0</v>
      </c>
      <c r="F46" s="419"/>
      <c r="G46" s="148"/>
      <c r="H46" s="148"/>
    </row>
    <row r="47" spans="1:6" ht="31.5" customHeight="1">
      <c r="A47" s="61" t="s">
        <v>125</v>
      </c>
      <c r="B47" s="21" t="s">
        <v>20</v>
      </c>
      <c r="C47" s="20" t="s">
        <v>19</v>
      </c>
      <c r="D47" s="19">
        <f>D48+D51+D53+D56+D58+D60</f>
        <v>6081.099999999999</v>
      </c>
      <c r="E47" s="19">
        <f>E48+E51+E53+E56+E58+E60+E62</f>
        <v>6070.799999999999</v>
      </c>
      <c r="F47" s="15"/>
    </row>
    <row r="48" spans="1:8" s="24" customFormat="1" ht="47.25" customHeight="1">
      <c r="A48" s="62"/>
      <c r="B48" s="100"/>
      <c r="C48" s="103" t="s">
        <v>221</v>
      </c>
      <c r="D48" s="19">
        <f>D49+D50</f>
        <v>3720.6</v>
      </c>
      <c r="E48" s="19">
        <f>E49+E50</f>
        <v>3720.6</v>
      </c>
      <c r="F48" s="15"/>
      <c r="G48" s="111"/>
      <c r="H48" s="111"/>
    </row>
    <row r="49" spans="1:6" ht="39" customHeight="1">
      <c r="A49" s="61" t="s">
        <v>125</v>
      </c>
      <c r="B49" s="17" t="s">
        <v>251</v>
      </c>
      <c r="C49" s="16" t="s">
        <v>18</v>
      </c>
      <c r="D49" s="11">
        <v>2727.7</v>
      </c>
      <c r="E49" s="11">
        <v>2727.7</v>
      </c>
      <c r="F49" s="15"/>
    </row>
    <row r="50" spans="1:6" ht="51" customHeight="1">
      <c r="A50" s="61" t="s">
        <v>125</v>
      </c>
      <c r="B50" s="17" t="s">
        <v>252</v>
      </c>
      <c r="C50" s="16" t="s">
        <v>253</v>
      </c>
      <c r="D50" s="11">
        <v>992.9</v>
      </c>
      <c r="E50" s="11">
        <v>992.9</v>
      </c>
      <c r="F50" s="18"/>
    </row>
    <row r="51" spans="1:8" s="24" customFormat="1" ht="45" customHeight="1">
      <c r="A51" s="62"/>
      <c r="B51" s="100"/>
      <c r="C51" s="103" t="s">
        <v>222</v>
      </c>
      <c r="D51" s="19">
        <f>D52</f>
        <v>1064.1</v>
      </c>
      <c r="E51" s="19">
        <f>E52</f>
        <v>1064.1</v>
      </c>
      <c r="F51" s="15"/>
      <c r="G51" s="111"/>
      <c r="H51" s="111"/>
    </row>
    <row r="52" spans="1:6" ht="25.5" customHeight="1">
      <c r="A52" s="61" t="s">
        <v>125</v>
      </c>
      <c r="B52" s="74" t="s">
        <v>233</v>
      </c>
      <c r="C52" s="75" t="s">
        <v>148</v>
      </c>
      <c r="D52" s="11">
        <v>1064.1</v>
      </c>
      <c r="E52" s="11">
        <v>1064.1</v>
      </c>
      <c r="F52" s="18"/>
    </row>
    <row r="53" spans="1:8" s="24" customFormat="1" ht="30.75" customHeight="1">
      <c r="A53" s="62"/>
      <c r="B53" s="112"/>
      <c r="C53" s="103" t="s">
        <v>223</v>
      </c>
      <c r="D53" s="19">
        <f>D54+D55</f>
        <v>106.5</v>
      </c>
      <c r="E53" s="19">
        <f>E54+E55</f>
        <v>106.5</v>
      </c>
      <c r="F53" s="19">
        <f>F54+F55</f>
        <v>0</v>
      </c>
      <c r="G53" s="111"/>
      <c r="H53" s="111"/>
    </row>
    <row r="54" spans="1:6" ht="65.25" customHeight="1">
      <c r="A54" s="61" t="s">
        <v>125</v>
      </c>
      <c r="B54" s="17" t="s">
        <v>232</v>
      </c>
      <c r="C54" s="16" t="s">
        <v>17</v>
      </c>
      <c r="D54" s="11">
        <v>104.5</v>
      </c>
      <c r="E54" s="11">
        <v>104.5</v>
      </c>
      <c r="F54" s="15"/>
    </row>
    <row r="55" spans="1:6" ht="38.25">
      <c r="A55" s="61" t="s">
        <v>125</v>
      </c>
      <c r="B55" s="17" t="s">
        <v>231</v>
      </c>
      <c r="C55" s="16" t="s">
        <v>16</v>
      </c>
      <c r="D55" s="11">
        <v>2</v>
      </c>
      <c r="E55" s="11">
        <v>2</v>
      </c>
      <c r="F55" s="18"/>
    </row>
    <row r="56" spans="1:8" s="24" customFormat="1" ht="22.5" customHeight="1">
      <c r="A56" s="62"/>
      <c r="B56" s="100"/>
      <c r="C56" s="104" t="s">
        <v>224</v>
      </c>
      <c r="D56" s="19">
        <f>D57</f>
        <v>1098.6</v>
      </c>
      <c r="E56" s="19">
        <f>E57</f>
        <v>1098.6</v>
      </c>
      <c r="F56" s="15"/>
      <c r="G56" s="111"/>
      <c r="H56" s="111"/>
    </row>
    <row r="57" spans="1:6" ht="97.5" customHeight="1">
      <c r="A57" s="61" t="s">
        <v>125</v>
      </c>
      <c r="B57" s="17" t="s">
        <v>230</v>
      </c>
      <c r="C57" s="16" t="s">
        <v>15</v>
      </c>
      <c r="D57" s="11">
        <v>1098.6</v>
      </c>
      <c r="E57" s="11">
        <v>1098.6</v>
      </c>
      <c r="F57" s="15"/>
    </row>
    <row r="58" spans="1:8" s="145" customFormat="1" ht="29.25" customHeight="1">
      <c r="A58" s="141"/>
      <c r="B58" s="105"/>
      <c r="C58" s="428" t="s">
        <v>225</v>
      </c>
      <c r="D58" s="19">
        <f>D59</f>
        <v>48</v>
      </c>
      <c r="E58" s="19">
        <f>E59</f>
        <v>48</v>
      </c>
      <c r="F58" s="143"/>
      <c r="G58" s="144"/>
      <c r="H58" s="144"/>
    </row>
    <row r="59" spans="1:8" s="29" customFormat="1" ht="39.75" customHeight="1">
      <c r="A59" s="146" t="s">
        <v>125</v>
      </c>
      <c r="B59" s="429" t="s">
        <v>226</v>
      </c>
      <c r="C59" s="430" t="s">
        <v>227</v>
      </c>
      <c r="D59" s="431">
        <v>48</v>
      </c>
      <c r="E59" s="432">
        <v>48</v>
      </c>
      <c r="F59" s="147"/>
      <c r="G59" s="148"/>
      <c r="H59" s="148"/>
    </row>
    <row r="60" spans="1:8" s="24" customFormat="1" ht="19.5" customHeight="1">
      <c r="A60" s="108"/>
      <c r="B60" s="105"/>
      <c r="C60" s="106" t="s">
        <v>228</v>
      </c>
      <c r="D60" s="109">
        <f>D61</f>
        <v>43.3</v>
      </c>
      <c r="E60" s="109">
        <f>E61</f>
        <v>43.3</v>
      </c>
      <c r="F60" s="110"/>
      <c r="G60" s="111"/>
      <c r="H60" s="111"/>
    </row>
    <row r="61" spans="1:5" ht="57" customHeight="1">
      <c r="A61" s="73" t="s">
        <v>125</v>
      </c>
      <c r="B61" s="102" t="s">
        <v>229</v>
      </c>
      <c r="C61" s="107" t="s">
        <v>147</v>
      </c>
      <c r="D61" s="88">
        <v>43.3</v>
      </c>
      <c r="E61" s="88">
        <v>43.3</v>
      </c>
    </row>
    <row r="62" spans="2:5" ht="54.75" customHeight="1">
      <c r="B62" s="102"/>
      <c r="C62" s="149" t="s">
        <v>317</v>
      </c>
      <c r="D62" s="151">
        <v>0</v>
      </c>
      <c r="E62" s="151">
        <f>E63</f>
        <v>-10.3</v>
      </c>
    </row>
    <row r="63" spans="2:5" ht="67.5" customHeight="1">
      <c r="B63" s="102" t="s">
        <v>318</v>
      </c>
      <c r="C63" s="150" t="s">
        <v>319</v>
      </c>
      <c r="D63" s="88">
        <v>0</v>
      </c>
      <c r="E63" s="88">
        <v>-10.3</v>
      </c>
    </row>
  </sheetData>
  <sheetProtection/>
  <mergeCells count="10">
    <mergeCell ref="D1:F1"/>
    <mergeCell ref="D2:F2"/>
    <mergeCell ref="D3:F3"/>
    <mergeCell ref="D4:F4"/>
    <mergeCell ref="F8:F10"/>
    <mergeCell ref="C8:C11"/>
    <mergeCell ref="D8:D11"/>
    <mergeCell ref="E8:E11"/>
    <mergeCell ref="A5:E5"/>
    <mergeCell ref="A6:E6"/>
  </mergeCells>
  <printOptions horizontalCentered="1"/>
  <pageMargins left="0.5905511811023623" right="0.3937007874015748" top="0.3937007874015748" bottom="0.3937007874015748" header="0.11811023622047245" footer="0.11811023622047245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44"/>
  <sheetViews>
    <sheetView view="pageBreakPreview" zoomScaleNormal="75" zoomScaleSheetLayoutView="100" zoomScalePageLayoutView="0" workbookViewId="0" topLeftCell="A13">
      <selection activeCell="C4" sqref="C4:H4"/>
    </sheetView>
  </sheetViews>
  <sheetFormatPr defaultColWidth="9.00390625" defaultRowHeight="12.75"/>
  <cols>
    <col min="1" max="1" width="73.625" style="39" customWidth="1"/>
    <col min="2" max="2" width="11.00390625" style="39" customWidth="1"/>
    <col min="3" max="3" width="10.625" style="39" customWidth="1"/>
    <col min="4" max="5" width="14.00390625" style="40" customWidth="1"/>
    <col min="6" max="6" width="13.875" style="197" hidden="1" customWidth="1"/>
    <col min="7" max="7" width="11.25390625" style="39" customWidth="1"/>
    <col min="8" max="16384" width="9.125" style="39" customWidth="1"/>
  </cols>
  <sheetData>
    <row r="1" spans="2:10" s="46" customFormat="1" ht="15.75">
      <c r="B1" s="49"/>
      <c r="C1" s="474" t="s">
        <v>140</v>
      </c>
      <c r="D1" s="474"/>
      <c r="E1" s="474"/>
      <c r="F1" s="475"/>
      <c r="G1" s="475"/>
      <c r="H1" s="475"/>
      <c r="I1" s="47"/>
      <c r="J1" s="47"/>
    </row>
    <row r="2" spans="2:10" s="46" customFormat="1" ht="15.75">
      <c r="B2" s="49"/>
      <c r="C2" s="474" t="s">
        <v>5</v>
      </c>
      <c r="D2" s="474"/>
      <c r="E2" s="474"/>
      <c r="F2" s="475"/>
      <c r="G2" s="475"/>
      <c r="H2" s="475"/>
      <c r="I2" s="47"/>
      <c r="J2" s="47"/>
    </row>
    <row r="3" spans="2:10" s="46" customFormat="1" ht="15.75" customHeight="1">
      <c r="B3" s="49"/>
      <c r="C3" s="474" t="s">
        <v>329</v>
      </c>
      <c r="D3" s="474"/>
      <c r="E3" s="474"/>
      <c r="F3" s="475"/>
      <c r="G3" s="475"/>
      <c r="H3" s="475"/>
      <c r="I3" s="47"/>
      <c r="J3" s="47"/>
    </row>
    <row r="4" spans="2:10" s="46" customFormat="1" ht="15.75">
      <c r="B4" s="49"/>
      <c r="C4" s="474" t="s">
        <v>94</v>
      </c>
      <c r="D4" s="474"/>
      <c r="E4" s="474"/>
      <c r="F4" s="475"/>
      <c r="G4" s="475"/>
      <c r="H4" s="475"/>
      <c r="I4" s="47"/>
      <c r="J4" s="47"/>
    </row>
    <row r="5" spans="2:6" s="44" customFormat="1" ht="15" hidden="1">
      <c r="B5" s="481"/>
      <c r="C5" s="481"/>
      <c r="D5" s="481"/>
      <c r="E5" s="52"/>
      <c r="F5" s="198"/>
    </row>
    <row r="6" spans="2:6" s="44" customFormat="1" ht="15" hidden="1">
      <c r="B6" s="481"/>
      <c r="C6" s="481"/>
      <c r="D6" s="481"/>
      <c r="E6" s="52"/>
      <c r="F6" s="198"/>
    </row>
    <row r="7" spans="2:6" s="44" customFormat="1" ht="15" hidden="1">
      <c r="B7" s="481"/>
      <c r="C7" s="481"/>
      <c r="D7" s="481"/>
      <c r="E7" s="52"/>
      <c r="F7" s="198"/>
    </row>
    <row r="8" spans="2:6" s="44" customFormat="1" ht="15" hidden="1">
      <c r="B8" s="476"/>
      <c r="C8" s="476"/>
      <c r="D8" s="476"/>
      <c r="E8" s="45"/>
      <c r="F8" s="198"/>
    </row>
    <row r="9" spans="2:6" s="44" customFormat="1" ht="15" hidden="1">
      <c r="B9" s="476"/>
      <c r="C9" s="476"/>
      <c r="D9" s="476"/>
      <c r="E9" s="45"/>
      <c r="F9" s="198"/>
    </row>
    <row r="10" spans="2:6" s="44" customFormat="1" ht="15">
      <c r="B10" s="45"/>
      <c r="C10" s="45"/>
      <c r="D10" s="45"/>
      <c r="E10" s="45"/>
      <c r="F10" s="198"/>
    </row>
    <row r="11" spans="1:7" ht="18">
      <c r="A11" s="477" t="s">
        <v>268</v>
      </c>
      <c r="B11" s="478"/>
      <c r="C11" s="478"/>
      <c r="D11" s="478"/>
      <c r="E11" s="478"/>
      <c r="F11" s="478"/>
      <c r="G11" s="479"/>
    </row>
    <row r="12" spans="1:7" ht="18">
      <c r="A12" s="480" t="s">
        <v>217</v>
      </c>
      <c r="B12" s="480"/>
      <c r="C12" s="480"/>
      <c r="D12" s="480"/>
      <c r="E12" s="480"/>
      <c r="F12" s="480"/>
      <c r="G12" s="479"/>
    </row>
    <row r="13" spans="1:7" ht="18.75">
      <c r="A13" s="76"/>
      <c r="B13" s="76"/>
      <c r="C13" s="76"/>
      <c r="D13" s="482" t="s">
        <v>93</v>
      </c>
      <c r="E13" s="482"/>
      <c r="F13" s="482"/>
      <c r="G13" s="482"/>
    </row>
    <row r="14" spans="1:7" ht="38.25">
      <c r="A14" s="41" t="s">
        <v>92</v>
      </c>
      <c r="B14" s="41" t="s">
        <v>91</v>
      </c>
      <c r="C14" s="41" t="s">
        <v>90</v>
      </c>
      <c r="D14" s="41" t="s">
        <v>89</v>
      </c>
      <c r="E14" s="41" t="s">
        <v>8</v>
      </c>
      <c r="F14" s="199" t="s">
        <v>272</v>
      </c>
      <c r="G14" s="43" t="s">
        <v>215</v>
      </c>
    </row>
    <row r="15" spans="1:7" ht="18">
      <c r="A15" s="42">
        <v>1</v>
      </c>
      <c r="B15" s="41">
        <v>2</v>
      </c>
      <c r="C15" s="41">
        <v>3</v>
      </c>
      <c r="D15" s="41">
        <v>4</v>
      </c>
      <c r="E15" s="41">
        <v>5</v>
      </c>
      <c r="F15" s="200"/>
      <c r="G15" s="41">
        <v>6</v>
      </c>
    </row>
    <row r="16" spans="1:7" ht="18">
      <c r="A16" s="70" t="s">
        <v>88</v>
      </c>
      <c r="B16" s="66">
        <v>1</v>
      </c>
      <c r="C16" s="66">
        <v>0</v>
      </c>
      <c r="D16" s="77">
        <f>'Расходы (4) '!J19</f>
        <v>4734.679999999999</v>
      </c>
      <c r="E16" s="77">
        <f>'Расходы (4) '!K19</f>
        <v>4633.099999999999</v>
      </c>
      <c r="F16" s="194">
        <f>SUM(F17:F21)</f>
        <v>4979.2</v>
      </c>
      <c r="G16" s="87">
        <f>E16/D16*100</f>
        <v>97.85455405645155</v>
      </c>
    </row>
    <row r="17" spans="1:7" ht="31.5">
      <c r="A17" s="50" t="s">
        <v>87</v>
      </c>
      <c r="B17" s="66">
        <v>1</v>
      </c>
      <c r="C17" s="66">
        <v>2</v>
      </c>
      <c r="D17" s="78">
        <f>'Расходы (4) '!J20</f>
        <v>780.1</v>
      </c>
      <c r="E17" s="78">
        <f>'Расходы (4) '!K20</f>
        <v>780.1</v>
      </c>
      <c r="F17" s="196">
        <v>580</v>
      </c>
      <c r="G17" s="87">
        <f aca="true" t="shared" si="0" ref="G17:G43">E17/D17*100</f>
        <v>100</v>
      </c>
    </row>
    <row r="18" spans="1:7" ht="47.25">
      <c r="A18" s="79" t="s">
        <v>86</v>
      </c>
      <c r="B18" s="66">
        <v>1</v>
      </c>
      <c r="C18" s="66">
        <v>4</v>
      </c>
      <c r="D18" s="78">
        <f>'Расходы (4) '!J30</f>
        <v>3361.3799999999997</v>
      </c>
      <c r="E18" s="78">
        <f>'Расходы (4) '!K30</f>
        <v>3296.8999999999996</v>
      </c>
      <c r="F18" s="196">
        <v>4099.2</v>
      </c>
      <c r="G18" s="87">
        <f t="shared" si="0"/>
        <v>98.08174023764049</v>
      </c>
    </row>
    <row r="19" spans="1:7" ht="31.5">
      <c r="A19" s="79" t="s">
        <v>85</v>
      </c>
      <c r="B19" s="66">
        <v>1</v>
      </c>
      <c r="C19" s="66">
        <v>6</v>
      </c>
      <c r="D19" s="78">
        <f>'Расходы (4) '!J57</f>
        <v>35.3</v>
      </c>
      <c r="E19" s="78">
        <f>'Расходы (4) '!K57</f>
        <v>35.3</v>
      </c>
      <c r="F19" s="196">
        <v>35.6</v>
      </c>
      <c r="G19" s="87">
        <f t="shared" si="0"/>
        <v>100</v>
      </c>
    </row>
    <row r="20" spans="1:7" s="197" customFormat="1" ht="18" hidden="1">
      <c r="A20" s="451" t="s">
        <v>262</v>
      </c>
      <c r="B20" s="127">
        <v>1</v>
      </c>
      <c r="C20" s="127">
        <v>7</v>
      </c>
      <c r="D20" s="129"/>
      <c r="E20" s="129" t="e">
        <f>#REF!</f>
        <v>#REF!</v>
      </c>
      <c r="F20" s="196">
        <v>0</v>
      </c>
      <c r="G20" s="87" t="e">
        <f t="shared" si="0"/>
        <v>#REF!</v>
      </c>
    </row>
    <row r="21" spans="1:7" ht="18">
      <c r="A21" s="69" t="s">
        <v>84</v>
      </c>
      <c r="B21" s="66">
        <v>1</v>
      </c>
      <c r="C21" s="66">
        <v>13</v>
      </c>
      <c r="D21" s="78">
        <f>'Расходы (4) '!J64</f>
        <v>557.9</v>
      </c>
      <c r="E21" s="78">
        <f>'Расходы (4) '!K64</f>
        <v>520.8</v>
      </c>
      <c r="F21" s="196">
        <v>264.4</v>
      </c>
      <c r="G21" s="87">
        <f t="shared" si="0"/>
        <v>93.35006273525721</v>
      </c>
    </row>
    <row r="22" spans="1:7" ht="18">
      <c r="A22" s="80" t="s">
        <v>83</v>
      </c>
      <c r="B22" s="113">
        <v>2</v>
      </c>
      <c r="C22" s="113">
        <v>0</v>
      </c>
      <c r="D22" s="77">
        <f>'Расходы (4) '!J84</f>
        <v>104.5</v>
      </c>
      <c r="E22" s="77">
        <f>'Расходы (4) '!K84</f>
        <v>104.5</v>
      </c>
      <c r="F22" s="194">
        <f>F23</f>
        <v>92.1</v>
      </c>
      <c r="G22" s="87">
        <f t="shared" si="0"/>
        <v>100</v>
      </c>
    </row>
    <row r="23" spans="1:7" ht="18">
      <c r="A23" s="81" t="s">
        <v>82</v>
      </c>
      <c r="B23" s="113">
        <v>2</v>
      </c>
      <c r="C23" s="113">
        <v>3</v>
      </c>
      <c r="D23" s="78">
        <f>D22</f>
        <v>104.5</v>
      </c>
      <c r="E23" s="78">
        <f>E22</f>
        <v>104.5</v>
      </c>
      <c r="F23" s="196">
        <v>92.1</v>
      </c>
      <c r="G23" s="87">
        <f t="shared" si="0"/>
        <v>100</v>
      </c>
    </row>
    <row r="24" spans="1:7" ht="31.5">
      <c r="A24" s="80" t="s">
        <v>81</v>
      </c>
      <c r="B24" s="113">
        <v>3</v>
      </c>
      <c r="C24" s="113">
        <v>0</v>
      </c>
      <c r="D24" s="77">
        <f>'Расходы (4) '!J91</f>
        <v>710</v>
      </c>
      <c r="E24" s="77">
        <f>'Расходы (4) '!K91</f>
        <v>683.7</v>
      </c>
      <c r="F24" s="194">
        <f>+F25</f>
        <v>16.4</v>
      </c>
      <c r="G24" s="87">
        <f t="shared" si="0"/>
        <v>96.29577464788733</v>
      </c>
    </row>
    <row r="25" spans="1:7" ht="18">
      <c r="A25" s="81" t="s">
        <v>80</v>
      </c>
      <c r="B25" s="113">
        <v>3</v>
      </c>
      <c r="C25" s="113">
        <v>10</v>
      </c>
      <c r="D25" s="78">
        <f>'Расходы (4) '!J92</f>
        <v>710</v>
      </c>
      <c r="E25" s="78">
        <f>'Расходы (4) '!K92</f>
        <v>683.7</v>
      </c>
      <c r="F25" s="196">
        <v>16.4</v>
      </c>
      <c r="G25" s="87">
        <f t="shared" si="0"/>
        <v>96.29577464788733</v>
      </c>
    </row>
    <row r="26" spans="1:7" ht="18" hidden="1">
      <c r="A26" s="80" t="s">
        <v>79</v>
      </c>
      <c r="B26" s="114">
        <v>4</v>
      </c>
      <c r="C26" s="114">
        <v>0</v>
      </c>
      <c r="D26" s="77"/>
      <c r="E26" s="77"/>
      <c r="F26" s="196"/>
      <c r="G26" s="87" t="e">
        <f t="shared" si="0"/>
        <v>#DIV/0!</v>
      </c>
    </row>
    <row r="27" spans="1:7" ht="18" hidden="1">
      <c r="A27" s="81" t="s">
        <v>149</v>
      </c>
      <c r="B27" s="113">
        <v>4</v>
      </c>
      <c r="C27" s="113">
        <v>5</v>
      </c>
      <c r="D27" s="78"/>
      <c r="E27" s="78"/>
      <c r="F27" s="196"/>
      <c r="G27" s="87" t="e">
        <f t="shared" si="0"/>
        <v>#DIV/0!</v>
      </c>
    </row>
    <row r="28" spans="1:7" ht="18">
      <c r="A28" s="70" t="s">
        <v>79</v>
      </c>
      <c r="B28" s="113">
        <v>4</v>
      </c>
      <c r="C28" s="113">
        <v>0</v>
      </c>
      <c r="D28" s="77">
        <f>'Расходы (4) '!J101</f>
        <v>250</v>
      </c>
      <c r="E28" s="77">
        <f>'Расходы (4) '!K101</f>
        <v>250</v>
      </c>
      <c r="F28" s="196">
        <v>0</v>
      </c>
      <c r="G28" s="87">
        <f t="shared" si="0"/>
        <v>100</v>
      </c>
    </row>
    <row r="29" spans="1:7" ht="18">
      <c r="A29" s="50" t="s">
        <v>265</v>
      </c>
      <c r="B29" s="113">
        <v>4</v>
      </c>
      <c r="C29" s="113">
        <v>9</v>
      </c>
      <c r="D29" s="78">
        <f>'Расходы (4) '!J102</f>
        <v>250</v>
      </c>
      <c r="E29" s="78">
        <f>'Расходы (4) '!K102</f>
        <v>250</v>
      </c>
      <c r="F29" s="196">
        <v>0</v>
      </c>
      <c r="G29" s="87">
        <f t="shared" si="0"/>
        <v>100</v>
      </c>
    </row>
    <row r="30" spans="1:7" ht="18">
      <c r="A30" s="80" t="s">
        <v>78</v>
      </c>
      <c r="B30" s="113">
        <v>5</v>
      </c>
      <c r="C30" s="113">
        <v>0</v>
      </c>
      <c r="D30" s="77">
        <f>'Расходы (4) '!J108</f>
        <v>2313.626</v>
      </c>
      <c r="E30" s="77">
        <f>'Расходы (4) '!K108</f>
        <v>2173.4260000000004</v>
      </c>
      <c r="F30" s="194">
        <f>F31+F32+F33</f>
        <v>2319.7</v>
      </c>
      <c r="G30" s="87">
        <f t="shared" si="0"/>
        <v>93.9402479052362</v>
      </c>
    </row>
    <row r="31" spans="1:7" ht="18">
      <c r="A31" s="81" t="s">
        <v>77</v>
      </c>
      <c r="B31" s="113">
        <v>5</v>
      </c>
      <c r="C31" s="113">
        <v>1</v>
      </c>
      <c r="D31" s="78">
        <f>'Расходы (4) '!J109</f>
        <v>459.6</v>
      </c>
      <c r="E31" s="78">
        <f>'Расходы (4) '!K109</f>
        <v>416.2</v>
      </c>
      <c r="F31" s="196">
        <v>444.9</v>
      </c>
      <c r="G31" s="87">
        <f t="shared" si="0"/>
        <v>90.55700609225413</v>
      </c>
    </row>
    <row r="32" spans="1:7" ht="18">
      <c r="A32" s="81" t="s">
        <v>76</v>
      </c>
      <c r="B32" s="113">
        <v>5</v>
      </c>
      <c r="C32" s="113">
        <v>2</v>
      </c>
      <c r="D32" s="78">
        <f>'Расходы (4) '!J119</f>
        <v>424.90000000000003</v>
      </c>
      <c r="E32" s="78">
        <f>'Расходы (4) '!K119</f>
        <v>418.20000000000005</v>
      </c>
      <c r="F32" s="196">
        <v>193</v>
      </c>
      <c r="G32" s="87">
        <f t="shared" si="0"/>
        <v>98.42315839020947</v>
      </c>
    </row>
    <row r="33" spans="1:7" ht="18">
      <c r="A33" s="81" t="s">
        <v>75</v>
      </c>
      <c r="B33" s="113">
        <v>5</v>
      </c>
      <c r="C33" s="113">
        <v>3</v>
      </c>
      <c r="D33" s="78">
        <f>'Расходы (4) '!J129</f>
        <v>1429.126</v>
      </c>
      <c r="E33" s="78">
        <f>'Расходы (4) '!K129</f>
        <v>1339.026</v>
      </c>
      <c r="F33" s="201">
        <v>1681.8</v>
      </c>
      <c r="G33" s="87">
        <f t="shared" si="0"/>
        <v>93.69544742730872</v>
      </c>
    </row>
    <row r="34" spans="1:7" ht="18">
      <c r="A34" s="80" t="s">
        <v>74</v>
      </c>
      <c r="B34" s="113">
        <v>7</v>
      </c>
      <c r="C34" s="113">
        <v>0</v>
      </c>
      <c r="D34" s="77">
        <f>'Расходы (4) '!J147</f>
        <v>4.3</v>
      </c>
      <c r="E34" s="77">
        <f>'Расходы (4) '!K147</f>
        <v>4.3</v>
      </c>
      <c r="F34" s="194">
        <f>F35</f>
        <v>4.4</v>
      </c>
      <c r="G34" s="87">
        <f t="shared" si="0"/>
        <v>100</v>
      </c>
    </row>
    <row r="35" spans="1:7" ht="18">
      <c r="A35" s="81" t="s">
        <v>73</v>
      </c>
      <c r="B35" s="113">
        <v>7</v>
      </c>
      <c r="C35" s="113">
        <v>7</v>
      </c>
      <c r="D35" s="78">
        <f>D34</f>
        <v>4.3</v>
      </c>
      <c r="E35" s="78">
        <f>E34</f>
        <v>4.3</v>
      </c>
      <c r="F35" s="196">
        <v>4.4</v>
      </c>
      <c r="G35" s="87">
        <f t="shared" si="0"/>
        <v>100</v>
      </c>
    </row>
    <row r="36" spans="1:7" s="197" customFormat="1" ht="17.25" customHeight="1" hidden="1">
      <c r="A36" s="193" t="s">
        <v>72</v>
      </c>
      <c r="B36" s="127">
        <v>8</v>
      </c>
      <c r="C36" s="127">
        <v>0</v>
      </c>
      <c r="D36" s="78">
        <f>D35</f>
        <v>4.3</v>
      </c>
      <c r="E36" s="194">
        <v>0</v>
      </c>
      <c r="F36" s="195">
        <f>F37</f>
        <v>200</v>
      </c>
      <c r="G36" s="87">
        <f t="shared" si="0"/>
        <v>0</v>
      </c>
    </row>
    <row r="37" spans="1:7" s="197" customFormat="1" ht="15.75" customHeight="1" hidden="1">
      <c r="A37" s="124" t="s">
        <v>203</v>
      </c>
      <c r="B37" s="127">
        <v>8</v>
      </c>
      <c r="C37" s="127">
        <v>4</v>
      </c>
      <c r="D37" s="78">
        <f>D36</f>
        <v>4.3</v>
      </c>
      <c r="E37" s="129">
        <v>0</v>
      </c>
      <c r="F37" s="196">
        <v>200</v>
      </c>
      <c r="G37" s="87">
        <f t="shared" si="0"/>
        <v>0</v>
      </c>
    </row>
    <row r="38" spans="1:7" ht="18">
      <c r="A38" s="80" t="s">
        <v>71</v>
      </c>
      <c r="B38" s="113">
        <v>10</v>
      </c>
      <c r="C38" s="113">
        <v>0</v>
      </c>
      <c r="D38" s="77">
        <f>'Расходы (4) '!J153</f>
        <v>530.6</v>
      </c>
      <c r="E38" s="77">
        <f>'Расходы (4) '!K153</f>
        <v>529</v>
      </c>
      <c r="F38" s="194">
        <f>F39</f>
        <v>410</v>
      </c>
      <c r="G38" s="87">
        <f t="shared" si="0"/>
        <v>99.69845457972106</v>
      </c>
    </row>
    <row r="39" spans="1:7" ht="18">
      <c r="A39" s="81" t="s">
        <v>70</v>
      </c>
      <c r="B39" s="113">
        <v>10</v>
      </c>
      <c r="C39" s="113">
        <v>1</v>
      </c>
      <c r="D39" s="78">
        <f>'Расходы (4) '!J154</f>
        <v>530.6</v>
      </c>
      <c r="E39" s="78">
        <f>'Расходы (4) '!K154</f>
        <v>529</v>
      </c>
      <c r="F39" s="196">
        <v>410</v>
      </c>
      <c r="G39" s="87">
        <f t="shared" si="0"/>
        <v>99.69845457972106</v>
      </c>
    </row>
    <row r="40" spans="1:7" ht="18" hidden="1">
      <c r="A40" s="82" t="s">
        <v>69</v>
      </c>
      <c r="B40" s="113">
        <v>11</v>
      </c>
      <c r="C40" s="113">
        <v>0</v>
      </c>
      <c r="D40" s="78">
        <f>'Расходы (4) '!J155</f>
        <v>530.6</v>
      </c>
      <c r="E40" s="77"/>
      <c r="F40" s="194">
        <f>F41</f>
        <v>0</v>
      </c>
      <c r="G40" s="87">
        <f t="shared" si="0"/>
        <v>0</v>
      </c>
    </row>
    <row r="41" spans="1:7" ht="18" hidden="1">
      <c r="A41" s="83" t="s">
        <v>68</v>
      </c>
      <c r="B41" s="113">
        <v>11</v>
      </c>
      <c r="C41" s="113">
        <v>1</v>
      </c>
      <c r="D41" s="78">
        <f>'Расходы (4) '!J156</f>
        <v>530.6</v>
      </c>
      <c r="E41" s="78"/>
      <c r="F41" s="196">
        <v>0</v>
      </c>
      <c r="G41" s="87">
        <f t="shared" si="0"/>
        <v>0</v>
      </c>
    </row>
    <row r="42" spans="1:7" s="99" customFormat="1" ht="18">
      <c r="A42" s="90" t="s">
        <v>209</v>
      </c>
      <c r="B42" s="114"/>
      <c r="C42" s="114"/>
      <c r="D42" s="77">
        <f>D16+D22+D24+D28+D30+D34+D38</f>
        <v>8647.706</v>
      </c>
      <c r="E42" s="77">
        <f>E16+E22+E24+E28+E30+E34+E38</f>
        <v>8378.026</v>
      </c>
      <c r="F42" s="202">
        <f>F43</f>
        <v>8021.799999999999</v>
      </c>
      <c r="G42" s="87">
        <f t="shared" si="0"/>
        <v>96.88148510136676</v>
      </c>
    </row>
    <row r="43" spans="1:7" ht="18">
      <c r="A43" s="80" t="s">
        <v>67</v>
      </c>
      <c r="B43" s="84"/>
      <c r="C43" s="84"/>
      <c r="D43" s="77">
        <f>SUM(D16+D22+D24+D28+D30+D34+D38)</f>
        <v>8647.706</v>
      </c>
      <c r="E43" s="77">
        <f>SUM(E16+E22+E24+E28+E30+E34+E38)</f>
        <v>8378.026</v>
      </c>
      <c r="F43" s="202">
        <f>F16+F22+F24+F30+F34+F36+F38+F40</f>
        <v>8021.799999999999</v>
      </c>
      <c r="G43" s="87">
        <f t="shared" si="0"/>
        <v>96.88148510136676</v>
      </c>
    </row>
    <row r="44" spans="4:5" ht="18">
      <c r="D44" s="85"/>
      <c r="E44" s="85"/>
    </row>
  </sheetData>
  <sheetProtection/>
  <mergeCells count="12">
    <mergeCell ref="A11:G11"/>
    <mergeCell ref="A12:G12"/>
    <mergeCell ref="B5:D5"/>
    <mergeCell ref="B6:D6"/>
    <mergeCell ref="B7:D7"/>
    <mergeCell ref="D13:G13"/>
    <mergeCell ref="C1:H1"/>
    <mergeCell ref="C2:H2"/>
    <mergeCell ref="C3:H3"/>
    <mergeCell ref="C4:H4"/>
    <mergeCell ref="B8:D8"/>
    <mergeCell ref="B9:D9"/>
  </mergeCells>
  <printOptions/>
  <pageMargins left="0.75" right="0.24" top="0.5" bottom="0.53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75"/>
  <sheetViews>
    <sheetView view="pageBreakPreview" zoomScale="90" zoomScaleSheetLayoutView="90" zoomScalePageLayoutView="0" workbookViewId="0" topLeftCell="A5">
      <selection activeCell="H8" sqref="H8"/>
    </sheetView>
  </sheetViews>
  <sheetFormatPr defaultColWidth="9.00390625" defaultRowHeight="12.75"/>
  <cols>
    <col min="1" max="1" width="68.625" style="219" customWidth="1"/>
    <col min="2" max="2" width="6.375" style="219" customWidth="1"/>
    <col min="3" max="3" width="5.875" style="219" customWidth="1"/>
    <col min="4" max="4" width="5.75390625" style="219" customWidth="1"/>
    <col min="5" max="5" width="6.625" style="219" customWidth="1"/>
    <col min="6" max="6" width="4.875" style="219" customWidth="1"/>
    <col min="7" max="7" width="4.875" style="220" customWidth="1"/>
    <col min="8" max="8" width="11.75390625" style="221" customWidth="1"/>
    <col min="9" max="9" width="7.75390625" style="221" customWidth="1"/>
    <col min="10" max="10" width="14.00390625" style="221" customWidth="1"/>
    <col min="11" max="11" width="12.375" style="223" customWidth="1"/>
    <col min="12" max="12" width="9.125" style="224" customWidth="1"/>
    <col min="13" max="13" width="12.125" style="224" bestFit="1" customWidth="1"/>
    <col min="14" max="16384" width="9.125" style="224" customWidth="1"/>
  </cols>
  <sheetData>
    <row r="1" spans="9:11" ht="26.25" customHeight="1" hidden="1">
      <c r="I1" s="222" t="s">
        <v>254</v>
      </c>
      <c r="J1" s="152"/>
      <c r="K1" s="152"/>
    </row>
    <row r="2" spans="9:11" ht="18" customHeight="1" hidden="1">
      <c r="I2" s="489" t="s">
        <v>255</v>
      </c>
      <c r="J2" s="489"/>
      <c r="K2" s="489"/>
    </row>
    <row r="3" spans="9:11" ht="23.25" customHeight="1" hidden="1">
      <c r="I3" s="153" t="s">
        <v>256</v>
      </c>
      <c r="J3" s="152"/>
      <c r="K3" s="152"/>
    </row>
    <row r="4" ht="12.75" hidden="1"/>
    <row r="5" spans="8:11" ht="12.75">
      <c r="H5" s="483" t="s">
        <v>178</v>
      </c>
      <c r="I5" s="501"/>
      <c r="J5" s="501"/>
      <c r="K5" s="501"/>
    </row>
    <row r="6" spans="8:11" ht="12.75">
      <c r="H6" s="483" t="s">
        <v>5</v>
      </c>
      <c r="I6" s="475"/>
      <c r="J6" s="475"/>
      <c r="K6" s="475"/>
    </row>
    <row r="7" spans="8:11" ht="12.75">
      <c r="H7" s="483" t="s">
        <v>330</v>
      </c>
      <c r="I7" s="475"/>
      <c r="J7" s="475"/>
      <c r="K7" s="475"/>
    </row>
    <row r="8" spans="8:11" ht="15.75">
      <c r="H8" s="54"/>
      <c r="I8" s="54"/>
      <c r="J8" s="53"/>
      <c r="K8" s="98"/>
    </row>
    <row r="9" spans="7:11" ht="18.75" customHeight="1">
      <c r="G9" s="226"/>
      <c r="H9" s="481" t="s">
        <v>219</v>
      </c>
      <c r="I9" s="475"/>
      <c r="J9" s="475"/>
      <c r="K9" s="475"/>
    </row>
    <row r="10" spans="7:11" ht="12.75">
      <c r="G10" s="226"/>
      <c r="H10" s="226"/>
      <c r="I10" s="226"/>
      <c r="J10" s="226"/>
      <c r="K10" s="226"/>
    </row>
    <row r="11" spans="1:11" s="231" customFormat="1" ht="15.75" customHeight="1">
      <c r="A11" s="227"/>
      <c r="B11" s="154"/>
      <c r="C11" s="155"/>
      <c r="D11" s="228"/>
      <c r="E11" s="228"/>
      <c r="F11" s="228"/>
      <c r="G11" s="229"/>
      <c r="H11" s="230"/>
      <c r="J11" s="230"/>
      <c r="K11" s="227"/>
    </row>
    <row r="12" spans="1:11" s="231" customFormat="1" ht="15.75" customHeight="1">
      <c r="A12" s="227"/>
      <c r="B12" s="154"/>
      <c r="C12" s="155"/>
      <c r="D12" s="228"/>
      <c r="E12" s="228"/>
      <c r="F12" s="228"/>
      <c r="G12" s="229"/>
      <c r="H12" s="230"/>
      <c r="I12" s="230"/>
      <c r="J12" s="230"/>
      <c r="K12" s="227"/>
    </row>
    <row r="13" spans="1:11" ht="32.25" customHeight="1">
      <c r="A13" s="490" t="s">
        <v>320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2"/>
    </row>
    <row r="14" spans="2:10" ht="14.25" customHeight="1">
      <c r="B14" s="156"/>
      <c r="C14" s="156"/>
      <c r="D14" s="156"/>
      <c r="E14" s="157"/>
      <c r="F14" s="157"/>
      <c r="G14" s="157"/>
      <c r="H14" s="158"/>
      <c r="I14" s="159"/>
      <c r="J14" s="160"/>
    </row>
    <row r="15" spans="1:11" s="232" customFormat="1" ht="42.75" customHeight="1">
      <c r="A15" s="484" t="s">
        <v>113</v>
      </c>
      <c r="B15" s="493" t="s">
        <v>112</v>
      </c>
      <c r="C15" s="484" t="s">
        <v>111</v>
      </c>
      <c r="D15" s="484" t="s">
        <v>110</v>
      </c>
      <c r="E15" s="495" t="s">
        <v>109</v>
      </c>
      <c r="F15" s="496"/>
      <c r="G15" s="496"/>
      <c r="H15" s="497"/>
      <c r="I15" s="484" t="s">
        <v>108</v>
      </c>
      <c r="J15" s="486" t="s">
        <v>235</v>
      </c>
      <c r="K15" s="487"/>
    </row>
    <row r="16" spans="1:11" s="232" customFormat="1" ht="39" customHeight="1">
      <c r="A16" s="485"/>
      <c r="B16" s="494"/>
      <c r="C16" s="485"/>
      <c r="D16" s="485"/>
      <c r="E16" s="498"/>
      <c r="F16" s="499"/>
      <c r="G16" s="499"/>
      <c r="H16" s="500"/>
      <c r="I16" s="485"/>
      <c r="J16" s="122" t="s">
        <v>89</v>
      </c>
      <c r="K16" s="123" t="s">
        <v>8</v>
      </c>
    </row>
    <row r="17" spans="1:11" s="234" customFormat="1" ht="15.75">
      <c r="A17" s="161">
        <v>1</v>
      </c>
      <c r="B17" s="233">
        <v>2</v>
      </c>
      <c r="C17" s="163">
        <v>3</v>
      </c>
      <c r="D17" s="163">
        <v>4</v>
      </c>
      <c r="E17" s="488">
        <v>5</v>
      </c>
      <c r="F17" s="488"/>
      <c r="G17" s="488"/>
      <c r="H17" s="488"/>
      <c r="I17" s="163">
        <v>6</v>
      </c>
      <c r="J17" s="164">
        <v>7</v>
      </c>
      <c r="K17" s="164" t="s">
        <v>181</v>
      </c>
    </row>
    <row r="18" spans="1:11" s="240" customFormat="1" ht="15.75">
      <c r="A18" s="235" t="s">
        <v>128</v>
      </c>
      <c r="B18" s="236">
        <v>802</v>
      </c>
      <c r="C18" s="237"/>
      <c r="D18" s="237"/>
      <c r="E18" s="233"/>
      <c r="F18" s="233"/>
      <c r="G18" s="238"/>
      <c r="H18" s="233"/>
      <c r="I18" s="237"/>
      <c r="J18" s="239">
        <f>J168</f>
        <v>8647.706</v>
      </c>
      <c r="K18" s="239">
        <f>K168</f>
        <v>8378.026</v>
      </c>
    </row>
    <row r="19" spans="1:11" s="240" customFormat="1" ht="15.75" customHeight="1">
      <c r="A19" s="235" t="s">
        <v>88</v>
      </c>
      <c r="B19" s="236">
        <v>802</v>
      </c>
      <c r="C19" s="241" t="s">
        <v>182</v>
      </c>
      <c r="D19" s="241" t="s">
        <v>131</v>
      </c>
      <c r="E19" s="113"/>
      <c r="F19" s="113"/>
      <c r="G19" s="169"/>
      <c r="H19" s="113"/>
      <c r="I19" s="237"/>
      <c r="J19" s="239">
        <f>J20+J30+J58+J61+J64</f>
        <v>4734.679999999999</v>
      </c>
      <c r="K19" s="239">
        <f>K20+K30+K58+K61+K64</f>
        <v>4633.099999999999</v>
      </c>
    </row>
    <row r="20" spans="1:11" s="240" customFormat="1" ht="30.75" customHeight="1">
      <c r="A20" s="242" t="s">
        <v>87</v>
      </c>
      <c r="B20" s="237">
        <v>802</v>
      </c>
      <c r="C20" s="243" t="s">
        <v>182</v>
      </c>
      <c r="D20" s="243" t="s">
        <v>183</v>
      </c>
      <c r="E20" s="113"/>
      <c r="F20" s="113"/>
      <c r="G20" s="169"/>
      <c r="H20" s="113"/>
      <c r="I20" s="237"/>
      <c r="J20" s="244">
        <f>J21</f>
        <v>780.1</v>
      </c>
      <c r="K20" s="244">
        <f>K21</f>
        <v>780.1</v>
      </c>
    </row>
    <row r="21" spans="1:11" s="245" customFormat="1" ht="21.75" customHeight="1">
      <c r="A21" s="242" t="s">
        <v>150</v>
      </c>
      <c r="B21" s="237">
        <v>802</v>
      </c>
      <c r="C21" s="243" t="s">
        <v>182</v>
      </c>
      <c r="D21" s="243" t="s">
        <v>183</v>
      </c>
      <c r="E21" s="113">
        <v>91</v>
      </c>
      <c r="F21" s="172">
        <v>0</v>
      </c>
      <c r="G21" s="169" t="s">
        <v>131</v>
      </c>
      <c r="H21" s="169" t="s">
        <v>132</v>
      </c>
      <c r="I21" s="237"/>
      <c r="J21" s="244">
        <f>J22+J27</f>
        <v>780.1</v>
      </c>
      <c r="K21" s="244">
        <f>K22+K27</f>
        <v>780.1</v>
      </c>
    </row>
    <row r="22" spans="1:11" s="245" customFormat="1" ht="16.5" customHeight="1">
      <c r="A22" s="242" t="s">
        <v>184</v>
      </c>
      <c r="B22" s="237">
        <v>802</v>
      </c>
      <c r="C22" s="243" t="s">
        <v>182</v>
      </c>
      <c r="D22" s="243" t="s">
        <v>183</v>
      </c>
      <c r="E22" s="113">
        <v>91</v>
      </c>
      <c r="F22" s="172">
        <v>0</v>
      </c>
      <c r="G22" s="169" t="s">
        <v>131</v>
      </c>
      <c r="H22" s="169" t="s">
        <v>133</v>
      </c>
      <c r="I22" s="237"/>
      <c r="J22" s="244">
        <f>J24+J25</f>
        <v>600.7</v>
      </c>
      <c r="K22" s="244">
        <f>K24+K25</f>
        <v>600.7</v>
      </c>
    </row>
    <row r="23" spans="1:11" s="245" customFormat="1" ht="38.25" customHeight="1">
      <c r="A23" s="242" t="s">
        <v>184</v>
      </c>
      <c r="B23" s="237">
        <v>802</v>
      </c>
      <c r="C23" s="243" t="s">
        <v>182</v>
      </c>
      <c r="D23" s="243" t="s">
        <v>183</v>
      </c>
      <c r="E23" s="113">
        <v>91</v>
      </c>
      <c r="F23" s="172">
        <v>0</v>
      </c>
      <c r="G23" s="169" t="s">
        <v>131</v>
      </c>
      <c r="H23" s="169" t="s">
        <v>133</v>
      </c>
      <c r="I23" s="237">
        <v>120</v>
      </c>
      <c r="J23" s="244">
        <f>J24+J25</f>
        <v>600.7</v>
      </c>
      <c r="K23" s="244">
        <f>K24+K25</f>
        <v>600.7</v>
      </c>
    </row>
    <row r="24" spans="1:11" s="253" customFormat="1" ht="21" customHeight="1" hidden="1">
      <c r="A24" s="246" t="s">
        <v>257</v>
      </c>
      <c r="B24" s="247">
        <v>802</v>
      </c>
      <c r="C24" s="248" t="s">
        <v>182</v>
      </c>
      <c r="D24" s="248" t="s">
        <v>183</v>
      </c>
      <c r="E24" s="249">
        <v>91</v>
      </c>
      <c r="F24" s="250">
        <v>0</v>
      </c>
      <c r="G24" s="251" t="s">
        <v>131</v>
      </c>
      <c r="H24" s="251" t="s">
        <v>133</v>
      </c>
      <c r="I24" s="247">
        <v>121</v>
      </c>
      <c r="J24" s="252">
        <v>461.3</v>
      </c>
      <c r="K24" s="252">
        <v>461.3</v>
      </c>
    </row>
    <row r="25" spans="1:11" s="253" customFormat="1" ht="51" customHeight="1" hidden="1">
      <c r="A25" s="246" t="s">
        <v>281</v>
      </c>
      <c r="B25" s="247">
        <v>802</v>
      </c>
      <c r="C25" s="248" t="s">
        <v>182</v>
      </c>
      <c r="D25" s="248" t="s">
        <v>183</v>
      </c>
      <c r="E25" s="249">
        <v>91</v>
      </c>
      <c r="F25" s="250">
        <v>0</v>
      </c>
      <c r="G25" s="251" t="s">
        <v>131</v>
      </c>
      <c r="H25" s="251" t="s">
        <v>133</v>
      </c>
      <c r="I25" s="247">
        <v>129</v>
      </c>
      <c r="J25" s="252">
        <v>139.4</v>
      </c>
      <c r="K25" s="252">
        <v>139.4</v>
      </c>
    </row>
    <row r="26" spans="1:11" s="234" customFormat="1" ht="51" customHeight="1">
      <c r="A26" s="50" t="s">
        <v>258</v>
      </c>
      <c r="B26" s="91">
        <v>802</v>
      </c>
      <c r="C26" s="95" t="s">
        <v>182</v>
      </c>
      <c r="D26" s="95" t="s">
        <v>183</v>
      </c>
      <c r="E26" s="66">
        <v>91</v>
      </c>
      <c r="F26" s="67">
        <v>0</v>
      </c>
      <c r="G26" s="68" t="s">
        <v>131</v>
      </c>
      <c r="H26" s="68" t="s">
        <v>259</v>
      </c>
      <c r="I26" s="91"/>
      <c r="J26" s="254">
        <f>J27</f>
        <v>179.39999999999998</v>
      </c>
      <c r="K26" s="254">
        <f>K27</f>
        <v>179.39999999999998</v>
      </c>
    </row>
    <row r="27" spans="1:11" s="234" customFormat="1" ht="51" customHeight="1">
      <c r="A27" s="50" t="s">
        <v>260</v>
      </c>
      <c r="B27" s="91">
        <v>802</v>
      </c>
      <c r="C27" s="95" t="s">
        <v>182</v>
      </c>
      <c r="D27" s="95" t="s">
        <v>183</v>
      </c>
      <c r="E27" s="66">
        <v>91</v>
      </c>
      <c r="F27" s="67">
        <v>0</v>
      </c>
      <c r="G27" s="68" t="s">
        <v>131</v>
      </c>
      <c r="H27" s="68" t="s">
        <v>259</v>
      </c>
      <c r="I27" s="91">
        <v>120</v>
      </c>
      <c r="J27" s="254">
        <f>J28+J29</f>
        <v>179.39999999999998</v>
      </c>
      <c r="K27" s="254">
        <f>K28+K29</f>
        <v>179.39999999999998</v>
      </c>
    </row>
    <row r="28" spans="1:11" s="234" customFormat="1" ht="27.75" customHeight="1" hidden="1">
      <c r="A28" s="255" t="s">
        <v>257</v>
      </c>
      <c r="B28" s="256">
        <v>802</v>
      </c>
      <c r="C28" s="257" t="s">
        <v>182</v>
      </c>
      <c r="D28" s="257" t="s">
        <v>183</v>
      </c>
      <c r="E28" s="249">
        <v>91</v>
      </c>
      <c r="F28" s="250">
        <v>0</v>
      </c>
      <c r="G28" s="251" t="s">
        <v>131</v>
      </c>
      <c r="H28" s="251" t="s">
        <v>259</v>
      </c>
      <c r="I28" s="256">
        <v>121</v>
      </c>
      <c r="J28" s="252">
        <v>141.6</v>
      </c>
      <c r="K28" s="252">
        <v>141.6</v>
      </c>
    </row>
    <row r="29" spans="1:11" s="234" customFormat="1" ht="51" customHeight="1" hidden="1">
      <c r="A29" s="255" t="s">
        <v>261</v>
      </c>
      <c r="B29" s="256">
        <v>802</v>
      </c>
      <c r="C29" s="257" t="s">
        <v>182</v>
      </c>
      <c r="D29" s="257" t="s">
        <v>183</v>
      </c>
      <c r="E29" s="249">
        <v>91</v>
      </c>
      <c r="F29" s="250">
        <v>0</v>
      </c>
      <c r="G29" s="251" t="s">
        <v>131</v>
      </c>
      <c r="H29" s="251" t="s">
        <v>259</v>
      </c>
      <c r="I29" s="256">
        <v>129</v>
      </c>
      <c r="J29" s="252">
        <v>37.8</v>
      </c>
      <c r="K29" s="252">
        <v>37.8</v>
      </c>
    </row>
    <row r="30" spans="1:11" s="240" customFormat="1" ht="47.25">
      <c r="A30" s="242" t="s">
        <v>86</v>
      </c>
      <c r="B30" s="237">
        <v>802</v>
      </c>
      <c r="C30" s="243" t="s">
        <v>182</v>
      </c>
      <c r="D30" s="243" t="s">
        <v>185</v>
      </c>
      <c r="E30" s="113"/>
      <c r="F30" s="113"/>
      <c r="G30" s="169"/>
      <c r="H30" s="113"/>
      <c r="I30" s="237"/>
      <c r="J30" s="244">
        <f>J31</f>
        <v>3361.3799999999997</v>
      </c>
      <c r="K30" s="244">
        <f>K31</f>
        <v>3296.8999999999996</v>
      </c>
    </row>
    <row r="31" spans="1:11" s="245" customFormat="1" ht="17.25" customHeight="1">
      <c r="A31" s="242" t="s">
        <v>150</v>
      </c>
      <c r="B31" s="237">
        <v>802</v>
      </c>
      <c r="C31" s="243" t="s">
        <v>182</v>
      </c>
      <c r="D31" s="243" t="s">
        <v>185</v>
      </c>
      <c r="E31" s="113">
        <v>91</v>
      </c>
      <c r="F31" s="169">
        <v>0</v>
      </c>
      <c r="G31" s="169" t="s">
        <v>131</v>
      </c>
      <c r="H31" s="169" t="s">
        <v>132</v>
      </c>
      <c r="I31" s="237"/>
      <c r="J31" s="244">
        <f>J32+J46+J50</f>
        <v>3361.3799999999997</v>
      </c>
      <c r="K31" s="244">
        <f>K32+K46+K50</f>
        <v>3296.8999999999996</v>
      </c>
    </row>
    <row r="32" spans="1:11" s="258" customFormat="1" ht="15.75" customHeight="1">
      <c r="A32" s="242" t="s">
        <v>151</v>
      </c>
      <c r="B32" s="237">
        <v>802</v>
      </c>
      <c r="C32" s="243" t="s">
        <v>182</v>
      </c>
      <c r="D32" s="243" t="s">
        <v>185</v>
      </c>
      <c r="E32" s="169" t="s">
        <v>97</v>
      </c>
      <c r="F32" s="169" t="s">
        <v>96</v>
      </c>
      <c r="G32" s="169" t="s">
        <v>131</v>
      </c>
      <c r="H32" s="169" t="s">
        <v>134</v>
      </c>
      <c r="I32" s="237"/>
      <c r="J32" s="244">
        <f>J33+J38+J42</f>
        <v>2657.2799999999997</v>
      </c>
      <c r="K32" s="244">
        <f>K33+K38+K42</f>
        <v>2592.7999999999997</v>
      </c>
    </row>
    <row r="33" spans="1:15" s="258" customFormat="1" ht="35.25" customHeight="1">
      <c r="A33" s="242" t="s">
        <v>184</v>
      </c>
      <c r="B33" s="237">
        <v>802</v>
      </c>
      <c r="C33" s="243" t="s">
        <v>182</v>
      </c>
      <c r="D33" s="243" t="s">
        <v>185</v>
      </c>
      <c r="E33" s="113">
        <v>91</v>
      </c>
      <c r="F33" s="172">
        <v>0</v>
      </c>
      <c r="G33" s="169" t="s">
        <v>131</v>
      </c>
      <c r="H33" s="169" t="s">
        <v>134</v>
      </c>
      <c r="I33" s="237">
        <v>120</v>
      </c>
      <c r="J33" s="244">
        <f>J34+J35+J36+J37</f>
        <v>1823.3799999999999</v>
      </c>
      <c r="K33" s="244">
        <f>K34+K35+K36+K37</f>
        <v>1823.3999999999999</v>
      </c>
      <c r="M33" s="259"/>
      <c r="N33" s="259"/>
      <c r="O33" s="259"/>
    </row>
    <row r="34" spans="1:11" s="260" customFormat="1" ht="19.5" customHeight="1" hidden="1">
      <c r="A34" s="246" t="s">
        <v>282</v>
      </c>
      <c r="B34" s="247">
        <v>802</v>
      </c>
      <c r="C34" s="248" t="s">
        <v>182</v>
      </c>
      <c r="D34" s="248" t="s">
        <v>185</v>
      </c>
      <c r="E34" s="249" t="s">
        <v>97</v>
      </c>
      <c r="F34" s="249" t="s">
        <v>96</v>
      </c>
      <c r="G34" s="251" t="s">
        <v>131</v>
      </c>
      <c r="H34" s="251" t="s">
        <v>134</v>
      </c>
      <c r="I34" s="247">
        <v>121</v>
      </c>
      <c r="J34" s="252">
        <f>632.4-27.3</f>
        <v>605.1</v>
      </c>
      <c r="K34" s="252">
        <v>1428.6</v>
      </c>
    </row>
    <row r="35" spans="1:11" s="260" customFormat="1" ht="48" customHeight="1" hidden="1">
      <c r="A35" s="246" t="s">
        <v>283</v>
      </c>
      <c r="B35" s="247">
        <v>802</v>
      </c>
      <c r="C35" s="248" t="s">
        <v>182</v>
      </c>
      <c r="D35" s="248" t="s">
        <v>185</v>
      </c>
      <c r="E35" s="249" t="s">
        <v>97</v>
      </c>
      <c r="F35" s="249" t="s">
        <v>96</v>
      </c>
      <c r="G35" s="251" t="s">
        <v>131</v>
      </c>
      <c r="H35" s="251" t="s">
        <v>134</v>
      </c>
      <c r="I35" s="247">
        <v>129</v>
      </c>
      <c r="J35" s="252">
        <f>593.4-232.2-73.62-97.7+27.3</f>
        <v>217.18</v>
      </c>
      <c r="K35" s="252">
        <v>394.8</v>
      </c>
    </row>
    <row r="36" spans="1:11" s="260" customFormat="1" ht="48" customHeight="1" hidden="1">
      <c r="A36" s="246" t="s">
        <v>284</v>
      </c>
      <c r="B36" s="247">
        <v>802</v>
      </c>
      <c r="C36" s="248" t="s">
        <v>182</v>
      </c>
      <c r="D36" s="248" t="s">
        <v>185</v>
      </c>
      <c r="E36" s="249" t="s">
        <v>97</v>
      </c>
      <c r="F36" s="249" t="s">
        <v>96</v>
      </c>
      <c r="G36" s="251" t="s">
        <v>131</v>
      </c>
      <c r="H36" s="251" t="s">
        <v>134</v>
      </c>
      <c r="I36" s="247">
        <v>121</v>
      </c>
      <c r="J36" s="252">
        <v>768.9</v>
      </c>
      <c r="K36" s="252">
        <v>0</v>
      </c>
    </row>
    <row r="37" spans="1:11" s="260" customFormat="1" ht="48" customHeight="1" hidden="1">
      <c r="A37" s="246" t="s">
        <v>285</v>
      </c>
      <c r="B37" s="247">
        <v>802</v>
      </c>
      <c r="C37" s="248" t="s">
        <v>182</v>
      </c>
      <c r="D37" s="248" t="s">
        <v>185</v>
      </c>
      <c r="E37" s="249" t="s">
        <v>97</v>
      </c>
      <c r="F37" s="249" t="s">
        <v>96</v>
      </c>
      <c r="G37" s="251" t="s">
        <v>131</v>
      </c>
      <c r="H37" s="251" t="s">
        <v>134</v>
      </c>
      <c r="I37" s="247">
        <v>129</v>
      </c>
      <c r="J37" s="252">
        <v>232.2</v>
      </c>
      <c r="K37" s="252">
        <v>0</v>
      </c>
    </row>
    <row r="38" spans="1:11" s="258" customFormat="1" ht="39" customHeight="1">
      <c r="A38" s="242" t="s">
        <v>152</v>
      </c>
      <c r="B38" s="233">
        <v>802</v>
      </c>
      <c r="C38" s="113">
        <v>1</v>
      </c>
      <c r="D38" s="113">
        <v>4</v>
      </c>
      <c r="E38" s="113">
        <v>91</v>
      </c>
      <c r="F38" s="173">
        <v>0</v>
      </c>
      <c r="G38" s="169" t="s">
        <v>131</v>
      </c>
      <c r="H38" s="169" t="s">
        <v>134</v>
      </c>
      <c r="I38" s="174">
        <v>240</v>
      </c>
      <c r="J38" s="244">
        <f>J39+J40+J41</f>
        <v>768.1999999999999</v>
      </c>
      <c r="K38" s="244">
        <f>K39+K40+K41</f>
        <v>706.6999999999999</v>
      </c>
    </row>
    <row r="39" spans="1:11" s="268" customFormat="1" ht="33" customHeight="1" hidden="1">
      <c r="A39" s="261" t="s">
        <v>186</v>
      </c>
      <c r="B39" s="262">
        <v>802</v>
      </c>
      <c r="C39" s="263" t="s">
        <v>182</v>
      </c>
      <c r="D39" s="263" t="s">
        <v>185</v>
      </c>
      <c r="E39" s="264">
        <v>91</v>
      </c>
      <c r="F39" s="265">
        <v>0</v>
      </c>
      <c r="G39" s="266" t="s">
        <v>131</v>
      </c>
      <c r="H39" s="266" t="s">
        <v>134</v>
      </c>
      <c r="I39" s="262">
        <v>242</v>
      </c>
      <c r="J39" s="267">
        <v>192.9</v>
      </c>
      <c r="K39" s="267">
        <v>181.2</v>
      </c>
    </row>
    <row r="40" spans="1:11" s="268" customFormat="1" ht="35.25" customHeight="1" hidden="1">
      <c r="A40" s="261" t="s">
        <v>138</v>
      </c>
      <c r="B40" s="262">
        <v>802</v>
      </c>
      <c r="C40" s="263" t="s">
        <v>182</v>
      </c>
      <c r="D40" s="263" t="s">
        <v>185</v>
      </c>
      <c r="E40" s="264" t="s">
        <v>97</v>
      </c>
      <c r="F40" s="264" t="s">
        <v>96</v>
      </c>
      <c r="G40" s="266" t="s">
        <v>131</v>
      </c>
      <c r="H40" s="266" t="s">
        <v>134</v>
      </c>
      <c r="I40" s="262">
        <v>244</v>
      </c>
      <c r="J40" s="267">
        <v>422.4</v>
      </c>
      <c r="K40" s="267">
        <v>372.6</v>
      </c>
    </row>
    <row r="41" spans="1:11" s="268" customFormat="1" ht="35.25" customHeight="1" hidden="1">
      <c r="A41" s="261"/>
      <c r="B41" s="262"/>
      <c r="C41" s="263"/>
      <c r="D41" s="263"/>
      <c r="E41" s="264"/>
      <c r="F41" s="264"/>
      <c r="G41" s="266"/>
      <c r="H41" s="266"/>
      <c r="I41" s="262">
        <v>247</v>
      </c>
      <c r="J41" s="267">
        <v>152.9</v>
      </c>
      <c r="K41" s="267">
        <v>152.9</v>
      </c>
    </row>
    <row r="42" spans="1:11" s="258" customFormat="1" ht="20.25" customHeight="1">
      <c r="A42" s="242" t="s">
        <v>153</v>
      </c>
      <c r="B42" s="233">
        <v>802</v>
      </c>
      <c r="C42" s="113">
        <v>1</v>
      </c>
      <c r="D42" s="113">
        <v>4</v>
      </c>
      <c r="E42" s="113">
        <v>91</v>
      </c>
      <c r="F42" s="113" t="s">
        <v>96</v>
      </c>
      <c r="G42" s="169" t="s">
        <v>131</v>
      </c>
      <c r="H42" s="169" t="s">
        <v>134</v>
      </c>
      <c r="I42" s="174">
        <v>850</v>
      </c>
      <c r="J42" s="244">
        <f>J43+J44+J45</f>
        <v>65.7</v>
      </c>
      <c r="K42" s="244">
        <f>K43+K44+K45</f>
        <v>62.7</v>
      </c>
    </row>
    <row r="43" spans="1:11" s="268" customFormat="1" ht="16.5" customHeight="1" hidden="1">
      <c r="A43" s="261" t="s">
        <v>107</v>
      </c>
      <c r="B43" s="262">
        <v>802</v>
      </c>
      <c r="C43" s="263" t="s">
        <v>182</v>
      </c>
      <c r="D43" s="263" t="s">
        <v>185</v>
      </c>
      <c r="E43" s="264" t="s">
        <v>97</v>
      </c>
      <c r="F43" s="264" t="s">
        <v>96</v>
      </c>
      <c r="G43" s="266" t="s">
        <v>131</v>
      </c>
      <c r="H43" s="266" t="s">
        <v>134</v>
      </c>
      <c r="I43" s="262">
        <v>851</v>
      </c>
      <c r="J43" s="267">
        <v>31.4</v>
      </c>
      <c r="K43" s="267">
        <v>31.4</v>
      </c>
    </row>
    <row r="44" spans="1:11" s="268" customFormat="1" ht="18.75" customHeight="1" hidden="1">
      <c r="A44" s="261" t="s">
        <v>136</v>
      </c>
      <c r="B44" s="262">
        <v>802</v>
      </c>
      <c r="C44" s="263" t="s">
        <v>182</v>
      </c>
      <c r="D44" s="263" t="s">
        <v>185</v>
      </c>
      <c r="E44" s="266" t="s">
        <v>97</v>
      </c>
      <c r="F44" s="266" t="s">
        <v>96</v>
      </c>
      <c r="G44" s="266" t="s">
        <v>131</v>
      </c>
      <c r="H44" s="266" t="s">
        <v>134</v>
      </c>
      <c r="I44" s="262">
        <v>852</v>
      </c>
      <c r="J44" s="267">
        <v>24.4</v>
      </c>
      <c r="K44" s="267">
        <v>22.3</v>
      </c>
    </row>
    <row r="45" spans="1:11" s="268" customFormat="1" ht="15" customHeight="1" hidden="1">
      <c r="A45" s="261" t="s">
        <v>119</v>
      </c>
      <c r="B45" s="262">
        <v>802</v>
      </c>
      <c r="C45" s="263" t="s">
        <v>182</v>
      </c>
      <c r="D45" s="263" t="s">
        <v>185</v>
      </c>
      <c r="E45" s="266" t="s">
        <v>97</v>
      </c>
      <c r="F45" s="266" t="s">
        <v>96</v>
      </c>
      <c r="G45" s="266" t="s">
        <v>131</v>
      </c>
      <c r="H45" s="266" t="s">
        <v>134</v>
      </c>
      <c r="I45" s="262">
        <v>853</v>
      </c>
      <c r="J45" s="267">
        <v>9.9</v>
      </c>
      <c r="K45" s="267">
        <v>9</v>
      </c>
    </row>
    <row r="46" spans="1:11" s="269" customFormat="1" ht="53.25" customHeight="1">
      <c r="A46" s="50" t="s">
        <v>258</v>
      </c>
      <c r="B46" s="91">
        <v>802</v>
      </c>
      <c r="C46" s="95" t="s">
        <v>182</v>
      </c>
      <c r="D46" s="95" t="s">
        <v>185</v>
      </c>
      <c r="E46" s="66">
        <v>91</v>
      </c>
      <c r="F46" s="67">
        <v>0</v>
      </c>
      <c r="G46" s="68" t="s">
        <v>131</v>
      </c>
      <c r="H46" s="68" t="s">
        <v>259</v>
      </c>
      <c r="I46" s="91"/>
      <c r="J46" s="254">
        <f>J47</f>
        <v>411.40000000000003</v>
      </c>
      <c r="K46" s="254">
        <f>K47</f>
        <v>411.40000000000003</v>
      </c>
    </row>
    <row r="47" spans="1:11" s="269" customFormat="1" ht="42" customHeight="1">
      <c r="A47" s="50" t="s">
        <v>260</v>
      </c>
      <c r="B47" s="91">
        <v>802</v>
      </c>
      <c r="C47" s="95" t="s">
        <v>182</v>
      </c>
      <c r="D47" s="95" t="s">
        <v>185</v>
      </c>
      <c r="E47" s="66">
        <v>91</v>
      </c>
      <c r="F47" s="67">
        <v>0</v>
      </c>
      <c r="G47" s="68" t="s">
        <v>131</v>
      </c>
      <c r="H47" s="68" t="s">
        <v>259</v>
      </c>
      <c r="I47" s="91">
        <v>120</v>
      </c>
      <c r="J47" s="254">
        <f>J48+J49</f>
        <v>411.40000000000003</v>
      </c>
      <c r="K47" s="254">
        <f>K48+K49</f>
        <v>411.40000000000003</v>
      </c>
    </row>
    <row r="48" spans="1:11" s="269" customFormat="1" ht="23.25" customHeight="1" hidden="1">
      <c r="A48" s="255" t="s">
        <v>257</v>
      </c>
      <c r="B48" s="256">
        <v>802</v>
      </c>
      <c r="C48" s="257" t="s">
        <v>182</v>
      </c>
      <c r="D48" s="257" t="s">
        <v>185</v>
      </c>
      <c r="E48" s="249">
        <v>91</v>
      </c>
      <c r="F48" s="250">
        <v>0</v>
      </c>
      <c r="G48" s="251" t="s">
        <v>131</v>
      </c>
      <c r="H48" s="251" t="s">
        <v>259</v>
      </c>
      <c r="I48" s="256">
        <v>121</v>
      </c>
      <c r="J48" s="252">
        <v>314.1</v>
      </c>
      <c r="K48" s="252">
        <v>314.1</v>
      </c>
    </row>
    <row r="49" spans="1:11" s="269" customFormat="1" ht="55.5" customHeight="1" hidden="1">
      <c r="A49" s="255" t="s">
        <v>261</v>
      </c>
      <c r="B49" s="256">
        <v>802</v>
      </c>
      <c r="C49" s="257" t="s">
        <v>182</v>
      </c>
      <c r="D49" s="257" t="s">
        <v>185</v>
      </c>
      <c r="E49" s="249">
        <v>91</v>
      </c>
      <c r="F49" s="250">
        <v>0</v>
      </c>
      <c r="G49" s="251" t="s">
        <v>131</v>
      </c>
      <c r="H49" s="251" t="s">
        <v>259</v>
      </c>
      <c r="I49" s="256">
        <v>129</v>
      </c>
      <c r="J49" s="252">
        <v>97.3</v>
      </c>
      <c r="K49" s="252">
        <v>97.3</v>
      </c>
    </row>
    <row r="50" spans="1:11" s="270" customFormat="1" ht="80.25" customHeight="1">
      <c r="A50" s="242" t="s">
        <v>188</v>
      </c>
      <c r="B50" s="237">
        <v>802</v>
      </c>
      <c r="C50" s="243" t="s">
        <v>182</v>
      </c>
      <c r="D50" s="243" t="s">
        <v>185</v>
      </c>
      <c r="E50" s="113">
        <v>91</v>
      </c>
      <c r="F50" s="169">
        <v>0</v>
      </c>
      <c r="G50" s="169" t="s">
        <v>131</v>
      </c>
      <c r="H50" s="169" t="s">
        <v>154</v>
      </c>
      <c r="I50" s="237"/>
      <c r="J50" s="244">
        <f>J52+J56+J54</f>
        <v>292.7</v>
      </c>
      <c r="K50" s="244">
        <f>K52+K56+K54</f>
        <v>292.7</v>
      </c>
    </row>
    <row r="51" spans="1:11" s="270" customFormat="1" ht="37.5" customHeight="1">
      <c r="A51" s="242" t="s">
        <v>155</v>
      </c>
      <c r="B51" s="233">
        <v>802</v>
      </c>
      <c r="C51" s="113">
        <v>1</v>
      </c>
      <c r="D51" s="113">
        <v>4</v>
      </c>
      <c r="E51" s="113">
        <v>91</v>
      </c>
      <c r="F51" s="169" t="s">
        <v>96</v>
      </c>
      <c r="G51" s="169" t="s">
        <v>131</v>
      </c>
      <c r="H51" s="169" t="s">
        <v>156</v>
      </c>
      <c r="I51" s="174"/>
      <c r="J51" s="244">
        <f>J52</f>
        <v>97.6</v>
      </c>
      <c r="K51" s="244">
        <f>K52</f>
        <v>97.6</v>
      </c>
    </row>
    <row r="52" spans="1:11" s="271" customFormat="1" ht="15.75">
      <c r="A52" s="242" t="s">
        <v>98</v>
      </c>
      <c r="B52" s="233">
        <v>802</v>
      </c>
      <c r="C52" s="113">
        <v>1</v>
      </c>
      <c r="D52" s="113">
        <v>4</v>
      </c>
      <c r="E52" s="113">
        <v>91</v>
      </c>
      <c r="F52" s="169" t="s">
        <v>96</v>
      </c>
      <c r="G52" s="169" t="s">
        <v>131</v>
      </c>
      <c r="H52" s="169" t="s">
        <v>156</v>
      </c>
      <c r="I52" s="174">
        <v>540</v>
      </c>
      <c r="J52" s="244">
        <v>97.6</v>
      </c>
      <c r="K52" s="244">
        <v>97.6</v>
      </c>
    </row>
    <row r="53" spans="1:11" s="270" customFormat="1" ht="99.75" customHeight="1">
      <c r="A53" s="170" t="s">
        <v>236</v>
      </c>
      <c r="B53" s="233">
        <v>802</v>
      </c>
      <c r="C53" s="113">
        <v>1</v>
      </c>
      <c r="D53" s="113">
        <v>4</v>
      </c>
      <c r="E53" s="169" t="s">
        <v>97</v>
      </c>
      <c r="F53" s="169" t="s">
        <v>96</v>
      </c>
      <c r="G53" s="169" t="s">
        <v>131</v>
      </c>
      <c r="H53" s="169" t="s">
        <v>159</v>
      </c>
      <c r="I53" s="174"/>
      <c r="J53" s="244">
        <f>J54</f>
        <v>60.4</v>
      </c>
      <c r="K53" s="244">
        <f>K54</f>
        <v>60.4</v>
      </c>
    </row>
    <row r="54" spans="1:11" s="271" customFormat="1" ht="15.75">
      <c r="A54" s="242" t="s">
        <v>98</v>
      </c>
      <c r="B54" s="233">
        <v>802</v>
      </c>
      <c r="C54" s="113">
        <v>1</v>
      </c>
      <c r="D54" s="113">
        <v>4</v>
      </c>
      <c r="E54" s="169" t="s">
        <v>97</v>
      </c>
      <c r="F54" s="169" t="s">
        <v>96</v>
      </c>
      <c r="G54" s="169" t="s">
        <v>131</v>
      </c>
      <c r="H54" s="169" t="s">
        <v>159</v>
      </c>
      <c r="I54" s="174">
        <v>540</v>
      </c>
      <c r="J54" s="244">
        <v>60.4</v>
      </c>
      <c r="K54" s="244">
        <v>60.4</v>
      </c>
    </row>
    <row r="55" spans="1:11" s="270" customFormat="1" ht="63" customHeight="1">
      <c r="A55" s="242" t="s">
        <v>157</v>
      </c>
      <c r="B55" s="233">
        <v>802</v>
      </c>
      <c r="C55" s="113">
        <v>1</v>
      </c>
      <c r="D55" s="113">
        <v>4</v>
      </c>
      <c r="E55" s="169" t="s">
        <v>97</v>
      </c>
      <c r="F55" s="169" t="s">
        <v>96</v>
      </c>
      <c r="G55" s="169" t="s">
        <v>131</v>
      </c>
      <c r="H55" s="169" t="s">
        <v>158</v>
      </c>
      <c r="I55" s="174"/>
      <c r="J55" s="244">
        <f>J56</f>
        <v>134.7</v>
      </c>
      <c r="K55" s="244">
        <f>K56</f>
        <v>134.7</v>
      </c>
    </row>
    <row r="56" spans="1:11" s="271" customFormat="1" ht="15.75">
      <c r="A56" s="242" t="s">
        <v>98</v>
      </c>
      <c r="B56" s="233">
        <v>802</v>
      </c>
      <c r="C56" s="113">
        <v>1</v>
      </c>
      <c r="D56" s="113">
        <v>4</v>
      </c>
      <c r="E56" s="169" t="s">
        <v>97</v>
      </c>
      <c r="F56" s="169" t="s">
        <v>96</v>
      </c>
      <c r="G56" s="169" t="s">
        <v>131</v>
      </c>
      <c r="H56" s="169" t="s">
        <v>158</v>
      </c>
      <c r="I56" s="174">
        <v>540</v>
      </c>
      <c r="J56" s="244">
        <v>134.7</v>
      </c>
      <c r="K56" s="244">
        <v>134.7</v>
      </c>
    </row>
    <row r="57" spans="1:11" s="272" customFormat="1" ht="33" customHeight="1">
      <c r="A57" s="242" t="s">
        <v>189</v>
      </c>
      <c r="B57" s="237">
        <v>802</v>
      </c>
      <c r="C57" s="243" t="s">
        <v>182</v>
      </c>
      <c r="D57" s="243" t="s">
        <v>190</v>
      </c>
      <c r="E57" s="169"/>
      <c r="F57" s="169"/>
      <c r="G57" s="169"/>
      <c r="H57" s="169"/>
      <c r="I57" s="237"/>
      <c r="J57" s="244">
        <f aca="true" t="shared" si="0" ref="J57:K59">J58</f>
        <v>35.3</v>
      </c>
      <c r="K57" s="244">
        <f t="shared" si="0"/>
        <v>35.3</v>
      </c>
    </row>
    <row r="58" spans="1:11" s="270" customFormat="1" ht="100.5" customHeight="1">
      <c r="A58" s="242" t="s">
        <v>188</v>
      </c>
      <c r="B58" s="237">
        <v>802</v>
      </c>
      <c r="C58" s="243" t="s">
        <v>182</v>
      </c>
      <c r="D58" s="243" t="s">
        <v>190</v>
      </c>
      <c r="E58" s="169" t="s">
        <v>97</v>
      </c>
      <c r="F58" s="169" t="s">
        <v>96</v>
      </c>
      <c r="G58" s="169" t="s">
        <v>131</v>
      </c>
      <c r="H58" s="169" t="s">
        <v>161</v>
      </c>
      <c r="I58" s="237"/>
      <c r="J58" s="244">
        <f t="shared" si="0"/>
        <v>35.3</v>
      </c>
      <c r="K58" s="244">
        <f t="shared" si="0"/>
        <v>35.3</v>
      </c>
    </row>
    <row r="59" spans="1:11" s="270" customFormat="1" ht="30.75" customHeight="1">
      <c r="A59" s="242" t="s">
        <v>160</v>
      </c>
      <c r="B59" s="233">
        <v>802</v>
      </c>
      <c r="C59" s="113">
        <v>1</v>
      </c>
      <c r="D59" s="113">
        <v>6</v>
      </c>
      <c r="E59" s="169" t="s">
        <v>97</v>
      </c>
      <c r="F59" s="169" t="s">
        <v>96</v>
      </c>
      <c r="G59" s="169" t="s">
        <v>131</v>
      </c>
      <c r="H59" s="169" t="s">
        <v>161</v>
      </c>
      <c r="I59" s="174"/>
      <c r="J59" s="244">
        <f t="shared" si="0"/>
        <v>35.3</v>
      </c>
      <c r="K59" s="244">
        <f t="shared" si="0"/>
        <v>35.3</v>
      </c>
    </row>
    <row r="60" spans="1:11" s="273" customFormat="1" ht="18.75" customHeight="1">
      <c r="A60" s="242" t="s">
        <v>98</v>
      </c>
      <c r="B60" s="233">
        <v>802</v>
      </c>
      <c r="C60" s="113">
        <v>1</v>
      </c>
      <c r="D60" s="113">
        <v>6</v>
      </c>
      <c r="E60" s="169" t="s">
        <v>97</v>
      </c>
      <c r="F60" s="169" t="s">
        <v>96</v>
      </c>
      <c r="G60" s="169" t="s">
        <v>131</v>
      </c>
      <c r="H60" s="169" t="s">
        <v>161</v>
      </c>
      <c r="I60" s="174">
        <v>540</v>
      </c>
      <c r="J60" s="244">
        <v>35.3</v>
      </c>
      <c r="K60" s="244">
        <v>35.3</v>
      </c>
    </row>
    <row r="61" spans="1:11" s="245" customFormat="1" ht="15.75" hidden="1">
      <c r="A61" s="242" t="s">
        <v>103</v>
      </c>
      <c r="B61" s="237">
        <v>802</v>
      </c>
      <c r="C61" s="243" t="s">
        <v>182</v>
      </c>
      <c r="D61" s="243" t="s">
        <v>191</v>
      </c>
      <c r="E61" s="169"/>
      <c r="F61" s="169"/>
      <c r="G61" s="169"/>
      <c r="H61" s="169"/>
      <c r="I61" s="237"/>
      <c r="J61" s="244">
        <f>J62</f>
        <v>0</v>
      </c>
      <c r="K61" s="244">
        <f>K62</f>
        <v>0</v>
      </c>
    </row>
    <row r="62" spans="1:11" s="245" customFormat="1" ht="15.75" hidden="1">
      <c r="A62" s="242" t="s">
        <v>102</v>
      </c>
      <c r="B62" s="274">
        <v>802</v>
      </c>
      <c r="C62" s="275">
        <v>1</v>
      </c>
      <c r="D62" s="275">
        <v>11</v>
      </c>
      <c r="E62" s="169" t="s">
        <v>162</v>
      </c>
      <c r="F62" s="169" t="s">
        <v>163</v>
      </c>
      <c r="G62" s="169" t="s">
        <v>131</v>
      </c>
      <c r="H62" s="169" t="s">
        <v>132</v>
      </c>
      <c r="I62" s="174"/>
      <c r="J62" s="244">
        <f>J63</f>
        <v>0</v>
      </c>
      <c r="K62" s="244">
        <f>K63</f>
        <v>0</v>
      </c>
    </row>
    <row r="63" spans="1:11" s="273" customFormat="1" ht="15.75" hidden="1">
      <c r="A63" s="242" t="s">
        <v>101</v>
      </c>
      <c r="B63" s="274">
        <v>802</v>
      </c>
      <c r="C63" s="275">
        <v>1</v>
      </c>
      <c r="D63" s="275">
        <v>11</v>
      </c>
      <c r="E63" s="169" t="s">
        <v>162</v>
      </c>
      <c r="F63" s="169" t="s">
        <v>163</v>
      </c>
      <c r="G63" s="169" t="s">
        <v>131</v>
      </c>
      <c r="H63" s="169" t="s">
        <v>132</v>
      </c>
      <c r="I63" s="174">
        <v>870</v>
      </c>
      <c r="J63" s="244">
        <v>0</v>
      </c>
      <c r="K63" s="244">
        <v>0</v>
      </c>
    </row>
    <row r="64" spans="1:11" s="245" customFormat="1" ht="17.25" customHeight="1">
      <c r="A64" s="242" t="s">
        <v>84</v>
      </c>
      <c r="B64" s="237">
        <v>802</v>
      </c>
      <c r="C64" s="243" t="s">
        <v>182</v>
      </c>
      <c r="D64" s="276" t="s">
        <v>192</v>
      </c>
      <c r="E64" s="169"/>
      <c r="F64" s="169"/>
      <c r="G64" s="169"/>
      <c r="H64" s="169"/>
      <c r="I64" s="237"/>
      <c r="J64" s="244">
        <f>J79+J83+J81+J77+J67+J70+J71</f>
        <v>557.9</v>
      </c>
      <c r="K64" s="244">
        <f>K79+K83+K81+K77+K67+K70+K71</f>
        <v>520.8</v>
      </c>
    </row>
    <row r="65" spans="1:11" s="272" customFormat="1" ht="31.5" customHeight="1">
      <c r="A65" s="242" t="s">
        <v>135</v>
      </c>
      <c r="B65" s="233">
        <v>802</v>
      </c>
      <c r="C65" s="113">
        <v>1</v>
      </c>
      <c r="D65" s="113">
        <v>13</v>
      </c>
      <c r="E65" s="169" t="s">
        <v>97</v>
      </c>
      <c r="F65" s="169" t="s">
        <v>96</v>
      </c>
      <c r="G65" s="169" t="s">
        <v>131</v>
      </c>
      <c r="H65" s="169" t="s">
        <v>134</v>
      </c>
      <c r="I65" s="174"/>
      <c r="J65" s="244">
        <f>J66+J69</f>
        <v>94.4</v>
      </c>
      <c r="K65" s="244">
        <f>K66+K69</f>
        <v>88.7</v>
      </c>
    </row>
    <row r="66" spans="1:11" s="270" customFormat="1" ht="37.5" customHeight="1">
      <c r="A66" s="242" t="s">
        <v>152</v>
      </c>
      <c r="B66" s="233">
        <v>802</v>
      </c>
      <c r="C66" s="113">
        <v>1</v>
      </c>
      <c r="D66" s="113">
        <v>13</v>
      </c>
      <c r="E66" s="169" t="s">
        <v>97</v>
      </c>
      <c r="F66" s="169" t="s">
        <v>96</v>
      </c>
      <c r="G66" s="169" t="s">
        <v>131</v>
      </c>
      <c r="H66" s="169" t="s">
        <v>134</v>
      </c>
      <c r="I66" s="174">
        <v>240</v>
      </c>
      <c r="J66" s="244">
        <f>J67</f>
        <v>84.4</v>
      </c>
      <c r="K66" s="244">
        <f>K67</f>
        <v>83.7</v>
      </c>
    </row>
    <row r="67" spans="1:11" s="279" customFormat="1" ht="37.5" customHeight="1" hidden="1">
      <c r="A67" s="261" t="s">
        <v>95</v>
      </c>
      <c r="B67" s="277">
        <v>802</v>
      </c>
      <c r="C67" s="264">
        <v>1</v>
      </c>
      <c r="D67" s="264">
        <v>13</v>
      </c>
      <c r="E67" s="266" t="s">
        <v>97</v>
      </c>
      <c r="F67" s="266" t="s">
        <v>96</v>
      </c>
      <c r="G67" s="266" t="s">
        <v>131</v>
      </c>
      <c r="H67" s="266" t="s">
        <v>134</v>
      </c>
      <c r="I67" s="278">
        <v>244</v>
      </c>
      <c r="J67" s="267">
        <f>94.4-10</f>
        <v>84.4</v>
      </c>
      <c r="K67" s="267">
        <v>83.7</v>
      </c>
    </row>
    <row r="68" spans="1:11" s="279" customFormat="1" ht="37.5" customHeight="1">
      <c r="A68" s="132" t="s">
        <v>286</v>
      </c>
      <c r="B68" s="63">
        <v>802</v>
      </c>
      <c r="C68" s="66">
        <v>1</v>
      </c>
      <c r="D68" s="66">
        <v>13</v>
      </c>
      <c r="E68" s="68" t="s">
        <v>97</v>
      </c>
      <c r="F68" s="68" t="s">
        <v>96</v>
      </c>
      <c r="G68" s="68" t="s">
        <v>131</v>
      </c>
      <c r="H68" s="68" t="s">
        <v>287</v>
      </c>
      <c r="I68" s="130"/>
      <c r="J68" s="280">
        <f>J69</f>
        <v>10</v>
      </c>
      <c r="K68" s="280">
        <f>K69</f>
        <v>5</v>
      </c>
    </row>
    <row r="69" spans="1:11" s="279" customFormat="1" ht="37.5" customHeight="1">
      <c r="A69" s="132" t="s">
        <v>194</v>
      </c>
      <c r="B69" s="63">
        <v>802</v>
      </c>
      <c r="C69" s="66">
        <v>1</v>
      </c>
      <c r="D69" s="66">
        <v>13</v>
      </c>
      <c r="E69" s="68" t="s">
        <v>97</v>
      </c>
      <c r="F69" s="68" t="s">
        <v>96</v>
      </c>
      <c r="G69" s="68" t="s">
        <v>131</v>
      </c>
      <c r="H69" s="68" t="s">
        <v>287</v>
      </c>
      <c r="I69" s="130">
        <v>240</v>
      </c>
      <c r="J69" s="280">
        <f>J70</f>
        <v>10</v>
      </c>
      <c r="K69" s="280">
        <f>K70</f>
        <v>5</v>
      </c>
    </row>
    <row r="70" spans="1:11" s="279" customFormat="1" ht="37.5" customHeight="1" hidden="1">
      <c r="A70" s="281" t="s">
        <v>95</v>
      </c>
      <c r="B70" s="282">
        <v>802</v>
      </c>
      <c r="C70" s="264">
        <v>1</v>
      </c>
      <c r="D70" s="264">
        <v>13</v>
      </c>
      <c r="E70" s="266" t="s">
        <v>97</v>
      </c>
      <c r="F70" s="266" t="s">
        <v>96</v>
      </c>
      <c r="G70" s="266" t="s">
        <v>131</v>
      </c>
      <c r="H70" s="266" t="s">
        <v>287</v>
      </c>
      <c r="I70" s="278">
        <v>244</v>
      </c>
      <c r="J70" s="267">
        <v>10</v>
      </c>
      <c r="K70" s="267">
        <v>5</v>
      </c>
    </row>
    <row r="71" spans="1:11" s="284" customFormat="1" ht="24.75" customHeight="1">
      <c r="A71" s="132" t="s">
        <v>195</v>
      </c>
      <c r="B71" s="283">
        <v>802</v>
      </c>
      <c r="C71" s="66">
        <v>1</v>
      </c>
      <c r="D71" s="66">
        <v>13</v>
      </c>
      <c r="E71" s="68" t="s">
        <v>97</v>
      </c>
      <c r="F71" s="68" t="s">
        <v>96</v>
      </c>
      <c r="G71" s="68" t="s">
        <v>131</v>
      </c>
      <c r="H71" s="68" t="s">
        <v>196</v>
      </c>
      <c r="I71" s="130"/>
      <c r="J71" s="254">
        <f>J72</f>
        <v>113</v>
      </c>
      <c r="K71" s="254">
        <f>K72</f>
        <v>81.6</v>
      </c>
    </row>
    <row r="72" spans="1:11" s="284" customFormat="1" ht="31.5" customHeight="1">
      <c r="A72" s="132" t="s">
        <v>194</v>
      </c>
      <c r="B72" s="283">
        <v>802</v>
      </c>
      <c r="C72" s="66">
        <v>1</v>
      </c>
      <c r="D72" s="66">
        <v>13</v>
      </c>
      <c r="E72" s="68" t="s">
        <v>97</v>
      </c>
      <c r="F72" s="68" t="s">
        <v>96</v>
      </c>
      <c r="G72" s="68" t="s">
        <v>131</v>
      </c>
      <c r="H72" s="68" t="s">
        <v>196</v>
      </c>
      <c r="I72" s="130">
        <v>240</v>
      </c>
      <c r="J72" s="254">
        <f>J73+J74</f>
        <v>113</v>
      </c>
      <c r="K72" s="254">
        <f>K73+K74</f>
        <v>81.6</v>
      </c>
    </row>
    <row r="73" spans="1:11" s="279" customFormat="1" ht="37.5" customHeight="1" hidden="1">
      <c r="A73" s="281" t="s">
        <v>95</v>
      </c>
      <c r="B73" s="277">
        <v>802</v>
      </c>
      <c r="C73" s="264">
        <v>1</v>
      </c>
      <c r="D73" s="264">
        <v>13</v>
      </c>
      <c r="E73" s="266" t="s">
        <v>97</v>
      </c>
      <c r="F73" s="266" t="s">
        <v>96</v>
      </c>
      <c r="G73" s="266" t="s">
        <v>131</v>
      </c>
      <c r="H73" s="266" t="s">
        <v>196</v>
      </c>
      <c r="I73" s="278">
        <v>244</v>
      </c>
      <c r="J73" s="267">
        <f>15+30</f>
        <v>45</v>
      </c>
      <c r="K73" s="267">
        <v>15</v>
      </c>
    </row>
    <row r="74" spans="1:11" s="279" customFormat="1" ht="37.5" customHeight="1" hidden="1">
      <c r="A74" s="281"/>
      <c r="B74" s="277"/>
      <c r="C74" s="264"/>
      <c r="D74" s="264"/>
      <c r="E74" s="266"/>
      <c r="F74" s="266"/>
      <c r="G74" s="266"/>
      <c r="H74" s="266"/>
      <c r="I74" s="278">
        <v>247</v>
      </c>
      <c r="J74" s="267">
        <f>67.9+0.1</f>
        <v>68</v>
      </c>
      <c r="K74" s="267">
        <v>66.6</v>
      </c>
    </row>
    <row r="75" spans="1:11" s="245" customFormat="1" ht="31.5" customHeight="1">
      <c r="A75" s="285" t="s">
        <v>239</v>
      </c>
      <c r="B75" s="237">
        <v>802</v>
      </c>
      <c r="C75" s="243" t="s">
        <v>182</v>
      </c>
      <c r="D75" s="243" t="s">
        <v>192</v>
      </c>
      <c r="E75" s="237">
        <v>91</v>
      </c>
      <c r="F75" s="169" t="s">
        <v>96</v>
      </c>
      <c r="G75" s="169" t="s">
        <v>131</v>
      </c>
      <c r="H75" s="169" t="s">
        <v>240</v>
      </c>
      <c r="I75" s="174"/>
      <c r="J75" s="244">
        <f>J77</f>
        <v>2</v>
      </c>
      <c r="K75" s="244">
        <f>K77</f>
        <v>2</v>
      </c>
    </row>
    <row r="76" spans="1:11" s="245" customFormat="1" ht="39" customHeight="1">
      <c r="A76" s="285" t="s">
        <v>152</v>
      </c>
      <c r="B76" s="237">
        <v>802</v>
      </c>
      <c r="C76" s="243" t="s">
        <v>182</v>
      </c>
      <c r="D76" s="243" t="s">
        <v>192</v>
      </c>
      <c r="E76" s="237">
        <v>91</v>
      </c>
      <c r="F76" s="169" t="s">
        <v>96</v>
      </c>
      <c r="G76" s="169" t="s">
        <v>131</v>
      </c>
      <c r="H76" s="169" t="s">
        <v>240</v>
      </c>
      <c r="I76" s="174">
        <v>240</v>
      </c>
      <c r="J76" s="244">
        <f>J77</f>
        <v>2</v>
      </c>
      <c r="K76" s="244">
        <f>K77</f>
        <v>2</v>
      </c>
    </row>
    <row r="77" spans="1:11" s="253" customFormat="1" ht="36.75" customHeight="1" hidden="1">
      <c r="A77" s="246" t="s">
        <v>95</v>
      </c>
      <c r="B77" s="247">
        <v>802</v>
      </c>
      <c r="C77" s="248" t="s">
        <v>182</v>
      </c>
      <c r="D77" s="248" t="s">
        <v>192</v>
      </c>
      <c r="E77" s="247">
        <v>91</v>
      </c>
      <c r="F77" s="251" t="s">
        <v>96</v>
      </c>
      <c r="G77" s="251" t="s">
        <v>131</v>
      </c>
      <c r="H77" s="251" t="s">
        <v>240</v>
      </c>
      <c r="I77" s="278">
        <v>244</v>
      </c>
      <c r="J77" s="252">
        <v>2</v>
      </c>
      <c r="K77" s="252">
        <v>2</v>
      </c>
    </row>
    <row r="78" spans="1:11" s="245" customFormat="1" ht="62.25" customHeight="1">
      <c r="A78" s="242" t="s">
        <v>164</v>
      </c>
      <c r="B78" s="233">
        <v>802</v>
      </c>
      <c r="C78" s="113">
        <v>1</v>
      </c>
      <c r="D78" s="113">
        <v>13</v>
      </c>
      <c r="E78" s="169" t="s">
        <v>97</v>
      </c>
      <c r="F78" s="169" t="s">
        <v>96</v>
      </c>
      <c r="G78" s="169" t="s">
        <v>131</v>
      </c>
      <c r="H78" s="169" t="s">
        <v>165</v>
      </c>
      <c r="I78" s="174"/>
      <c r="J78" s="244">
        <f>J79</f>
        <v>54.3</v>
      </c>
      <c r="K78" s="244">
        <f>K79</f>
        <v>54.3</v>
      </c>
    </row>
    <row r="79" spans="1:11" s="223" customFormat="1" ht="16.5" customHeight="1">
      <c r="A79" s="242" t="s">
        <v>98</v>
      </c>
      <c r="B79" s="233">
        <v>802</v>
      </c>
      <c r="C79" s="113">
        <v>1</v>
      </c>
      <c r="D79" s="113">
        <v>13</v>
      </c>
      <c r="E79" s="169" t="s">
        <v>97</v>
      </c>
      <c r="F79" s="169" t="s">
        <v>96</v>
      </c>
      <c r="G79" s="169" t="s">
        <v>131</v>
      </c>
      <c r="H79" s="169" t="s">
        <v>165</v>
      </c>
      <c r="I79" s="174">
        <v>540</v>
      </c>
      <c r="J79" s="244">
        <v>54.3</v>
      </c>
      <c r="K79" s="244">
        <v>54.3</v>
      </c>
    </row>
    <row r="80" spans="1:11" s="245" customFormat="1" ht="54.75" customHeight="1">
      <c r="A80" s="170" t="s">
        <v>237</v>
      </c>
      <c r="B80" s="162">
        <v>802</v>
      </c>
      <c r="C80" s="113">
        <v>1</v>
      </c>
      <c r="D80" s="113">
        <v>13</v>
      </c>
      <c r="E80" s="169" t="s">
        <v>97</v>
      </c>
      <c r="F80" s="169" t="s">
        <v>96</v>
      </c>
      <c r="G80" s="169" t="s">
        <v>131</v>
      </c>
      <c r="H80" s="169" t="s">
        <v>238</v>
      </c>
      <c r="I80" s="174"/>
      <c r="J80" s="244">
        <f>J81</f>
        <v>293.8</v>
      </c>
      <c r="K80" s="244">
        <f>K81</f>
        <v>293.8</v>
      </c>
    </row>
    <row r="81" spans="1:12" s="223" customFormat="1" ht="21" customHeight="1">
      <c r="A81" s="170" t="s">
        <v>98</v>
      </c>
      <c r="B81" s="162">
        <v>802</v>
      </c>
      <c r="C81" s="113">
        <v>1</v>
      </c>
      <c r="D81" s="113">
        <v>13</v>
      </c>
      <c r="E81" s="169" t="s">
        <v>97</v>
      </c>
      <c r="F81" s="169" t="s">
        <v>96</v>
      </c>
      <c r="G81" s="169" t="s">
        <v>131</v>
      </c>
      <c r="H81" s="169" t="s">
        <v>238</v>
      </c>
      <c r="I81" s="174">
        <v>540</v>
      </c>
      <c r="J81" s="244">
        <v>293.8</v>
      </c>
      <c r="K81" s="244">
        <v>293.8</v>
      </c>
      <c r="L81" s="286"/>
    </row>
    <row r="82" spans="1:11" s="245" customFormat="1" ht="47.25" customHeight="1">
      <c r="A82" s="170" t="s">
        <v>180</v>
      </c>
      <c r="B82" s="162">
        <v>802</v>
      </c>
      <c r="C82" s="113">
        <v>1</v>
      </c>
      <c r="D82" s="113">
        <v>13</v>
      </c>
      <c r="E82" s="169" t="s">
        <v>97</v>
      </c>
      <c r="F82" s="169" t="s">
        <v>96</v>
      </c>
      <c r="G82" s="169" t="s">
        <v>131</v>
      </c>
      <c r="H82" s="169" t="s">
        <v>193</v>
      </c>
      <c r="I82" s="174"/>
      <c r="J82" s="244">
        <f>J83</f>
        <v>0.4</v>
      </c>
      <c r="K82" s="244">
        <f>K83</f>
        <v>0.4</v>
      </c>
    </row>
    <row r="83" spans="1:11" s="223" customFormat="1" ht="18.75" customHeight="1">
      <c r="A83" s="170" t="s">
        <v>98</v>
      </c>
      <c r="B83" s="162">
        <v>802</v>
      </c>
      <c r="C83" s="113">
        <v>1</v>
      </c>
      <c r="D83" s="113">
        <v>13</v>
      </c>
      <c r="E83" s="169" t="s">
        <v>97</v>
      </c>
      <c r="F83" s="169" t="s">
        <v>96</v>
      </c>
      <c r="G83" s="169" t="s">
        <v>131</v>
      </c>
      <c r="H83" s="169" t="s">
        <v>193</v>
      </c>
      <c r="I83" s="174">
        <v>540</v>
      </c>
      <c r="J83" s="244">
        <v>0.4</v>
      </c>
      <c r="K83" s="244">
        <v>0.4</v>
      </c>
    </row>
    <row r="84" spans="1:11" s="270" customFormat="1" ht="16.5" customHeight="1">
      <c r="A84" s="235" t="s">
        <v>83</v>
      </c>
      <c r="B84" s="236">
        <v>802</v>
      </c>
      <c r="C84" s="241" t="s">
        <v>183</v>
      </c>
      <c r="D84" s="241" t="s">
        <v>131</v>
      </c>
      <c r="E84" s="169"/>
      <c r="F84" s="169"/>
      <c r="G84" s="169"/>
      <c r="H84" s="169"/>
      <c r="I84" s="237"/>
      <c r="J84" s="239">
        <f>J85</f>
        <v>104.5</v>
      </c>
      <c r="K84" s="239">
        <f>K85</f>
        <v>104.5</v>
      </c>
    </row>
    <row r="85" spans="1:11" s="272" customFormat="1" ht="34.5" customHeight="1">
      <c r="A85" s="242" t="s">
        <v>100</v>
      </c>
      <c r="B85" s="233">
        <v>802</v>
      </c>
      <c r="C85" s="113">
        <v>2</v>
      </c>
      <c r="D85" s="113">
        <v>3</v>
      </c>
      <c r="E85" s="169" t="s">
        <v>97</v>
      </c>
      <c r="F85" s="169" t="s">
        <v>96</v>
      </c>
      <c r="G85" s="169" t="s">
        <v>131</v>
      </c>
      <c r="H85" s="169" t="s">
        <v>137</v>
      </c>
      <c r="I85" s="174"/>
      <c r="J85" s="244">
        <f>J86+J90</f>
        <v>104.5</v>
      </c>
      <c r="K85" s="244">
        <f>K86+K90</f>
        <v>104.5</v>
      </c>
    </row>
    <row r="86" spans="1:11" s="245" customFormat="1" ht="32.25" customHeight="1">
      <c r="A86" s="242" t="s">
        <v>184</v>
      </c>
      <c r="B86" s="233">
        <v>802</v>
      </c>
      <c r="C86" s="113">
        <v>2</v>
      </c>
      <c r="D86" s="113">
        <v>3</v>
      </c>
      <c r="E86" s="169" t="s">
        <v>97</v>
      </c>
      <c r="F86" s="169" t="s">
        <v>96</v>
      </c>
      <c r="G86" s="169" t="s">
        <v>131</v>
      </c>
      <c r="H86" s="169" t="s">
        <v>137</v>
      </c>
      <c r="I86" s="174">
        <v>120</v>
      </c>
      <c r="J86" s="244">
        <f>J87+J88</f>
        <v>104.5</v>
      </c>
      <c r="K86" s="244">
        <f>K87+K88</f>
        <v>104.5</v>
      </c>
    </row>
    <row r="87" spans="1:11" s="288" customFormat="1" ht="51" customHeight="1" hidden="1">
      <c r="A87" s="287" t="s">
        <v>263</v>
      </c>
      <c r="B87" s="277">
        <v>802</v>
      </c>
      <c r="C87" s="249">
        <v>2</v>
      </c>
      <c r="D87" s="249">
        <v>3</v>
      </c>
      <c r="E87" s="251" t="s">
        <v>97</v>
      </c>
      <c r="F87" s="251" t="s">
        <v>96</v>
      </c>
      <c r="G87" s="251" t="s">
        <v>131</v>
      </c>
      <c r="H87" s="251" t="s">
        <v>137</v>
      </c>
      <c r="I87" s="278">
        <v>121</v>
      </c>
      <c r="J87" s="252">
        <v>80.8</v>
      </c>
      <c r="K87" s="252">
        <v>80.8</v>
      </c>
    </row>
    <row r="88" spans="1:11" s="288" customFormat="1" ht="86.25" customHeight="1" hidden="1">
      <c r="A88" s="287" t="s">
        <v>264</v>
      </c>
      <c r="B88" s="277">
        <v>802</v>
      </c>
      <c r="C88" s="249">
        <v>2</v>
      </c>
      <c r="D88" s="249">
        <v>3</v>
      </c>
      <c r="E88" s="251" t="s">
        <v>97</v>
      </c>
      <c r="F88" s="251" t="s">
        <v>96</v>
      </c>
      <c r="G88" s="251" t="s">
        <v>131</v>
      </c>
      <c r="H88" s="251" t="s">
        <v>137</v>
      </c>
      <c r="I88" s="278">
        <v>129</v>
      </c>
      <c r="J88" s="252">
        <v>23.7</v>
      </c>
      <c r="K88" s="252">
        <v>23.7</v>
      </c>
    </row>
    <row r="89" spans="1:11" s="289" customFormat="1" ht="36.75" customHeight="1" hidden="1">
      <c r="A89" s="261" t="s">
        <v>152</v>
      </c>
      <c r="B89" s="277">
        <v>802</v>
      </c>
      <c r="C89" s="264">
        <v>2</v>
      </c>
      <c r="D89" s="264">
        <v>3</v>
      </c>
      <c r="E89" s="266" t="s">
        <v>97</v>
      </c>
      <c r="F89" s="266" t="s">
        <v>96</v>
      </c>
      <c r="G89" s="266" t="s">
        <v>131</v>
      </c>
      <c r="H89" s="266" t="s">
        <v>137</v>
      </c>
      <c r="I89" s="278">
        <v>240</v>
      </c>
      <c r="J89" s="267">
        <f>J90</f>
        <v>0</v>
      </c>
      <c r="K89" s="267">
        <f>K90</f>
        <v>0</v>
      </c>
    </row>
    <row r="90" spans="1:11" s="288" customFormat="1" ht="36" customHeight="1" hidden="1">
      <c r="A90" s="246" t="s">
        <v>186</v>
      </c>
      <c r="B90" s="277">
        <v>802</v>
      </c>
      <c r="C90" s="249">
        <v>2</v>
      </c>
      <c r="D90" s="249">
        <v>3</v>
      </c>
      <c r="E90" s="251" t="s">
        <v>97</v>
      </c>
      <c r="F90" s="251" t="s">
        <v>96</v>
      </c>
      <c r="G90" s="251" t="s">
        <v>131</v>
      </c>
      <c r="H90" s="251" t="s">
        <v>137</v>
      </c>
      <c r="I90" s="278">
        <v>242</v>
      </c>
      <c r="J90" s="252">
        <v>0</v>
      </c>
      <c r="K90" s="252">
        <v>0</v>
      </c>
    </row>
    <row r="91" spans="1:11" s="245" customFormat="1" ht="33.75" customHeight="1">
      <c r="A91" s="235" t="s">
        <v>81</v>
      </c>
      <c r="B91" s="236">
        <v>802</v>
      </c>
      <c r="C91" s="241" t="s">
        <v>187</v>
      </c>
      <c r="D91" s="241" t="s">
        <v>131</v>
      </c>
      <c r="E91" s="169"/>
      <c r="F91" s="169"/>
      <c r="G91" s="169"/>
      <c r="H91" s="169"/>
      <c r="I91" s="237"/>
      <c r="J91" s="239">
        <f aca="true" t="shared" si="1" ref="J91:K93">J92</f>
        <v>710</v>
      </c>
      <c r="K91" s="239">
        <f t="shared" si="1"/>
        <v>683.7</v>
      </c>
    </row>
    <row r="92" spans="1:11" s="292" customFormat="1" ht="36.75" customHeight="1">
      <c r="A92" s="290" t="s">
        <v>288</v>
      </c>
      <c r="B92" s="236">
        <v>802</v>
      </c>
      <c r="C92" s="241" t="s">
        <v>187</v>
      </c>
      <c r="D92" s="241" t="s">
        <v>197</v>
      </c>
      <c r="E92" s="175"/>
      <c r="F92" s="175"/>
      <c r="G92" s="175"/>
      <c r="H92" s="175"/>
      <c r="I92" s="291"/>
      <c r="J92" s="239">
        <f t="shared" si="1"/>
        <v>710</v>
      </c>
      <c r="K92" s="239">
        <f t="shared" si="1"/>
        <v>683.7</v>
      </c>
    </row>
    <row r="93" spans="1:11" s="292" customFormat="1" ht="32.25" customHeight="1">
      <c r="A93" s="176" t="s">
        <v>241</v>
      </c>
      <c r="B93" s="293">
        <v>802</v>
      </c>
      <c r="C93" s="114">
        <v>3</v>
      </c>
      <c r="D93" s="114">
        <v>10</v>
      </c>
      <c r="E93" s="175" t="s">
        <v>242</v>
      </c>
      <c r="F93" s="175" t="s">
        <v>96</v>
      </c>
      <c r="G93" s="175" t="s">
        <v>131</v>
      </c>
      <c r="H93" s="175" t="s">
        <v>132</v>
      </c>
      <c r="I93" s="177"/>
      <c r="J93" s="239">
        <f t="shared" si="1"/>
        <v>710</v>
      </c>
      <c r="K93" s="239">
        <f t="shared" si="1"/>
        <v>683.7</v>
      </c>
    </row>
    <row r="94" spans="1:11" s="296" customFormat="1" ht="32.25" customHeight="1">
      <c r="A94" s="178" t="s">
        <v>289</v>
      </c>
      <c r="B94" s="294">
        <v>802</v>
      </c>
      <c r="C94" s="179">
        <v>3</v>
      </c>
      <c r="D94" s="179">
        <v>10</v>
      </c>
      <c r="E94" s="180" t="s">
        <v>242</v>
      </c>
      <c r="F94" s="180" t="s">
        <v>96</v>
      </c>
      <c r="G94" s="180" t="s">
        <v>182</v>
      </c>
      <c r="H94" s="180" t="s">
        <v>132</v>
      </c>
      <c r="I94" s="181"/>
      <c r="J94" s="295">
        <f>J95+J98</f>
        <v>710</v>
      </c>
      <c r="K94" s="295">
        <f>K95+K98</f>
        <v>683.7</v>
      </c>
    </row>
    <row r="95" spans="1:11" s="296" customFormat="1" ht="18" customHeight="1">
      <c r="A95" s="297" t="s">
        <v>290</v>
      </c>
      <c r="B95" s="294">
        <v>802</v>
      </c>
      <c r="C95" s="179">
        <v>3</v>
      </c>
      <c r="D95" s="179">
        <v>10</v>
      </c>
      <c r="E95" s="180" t="s">
        <v>242</v>
      </c>
      <c r="F95" s="180" t="s">
        <v>96</v>
      </c>
      <c r="G95" s="180" t="s">
        <v>182</v>
      </c>
      <c r="H95" s="180" t="s">
        <v>166</v>
      </c>
      <c r="I95" s="181"/>
      <c r="J95" s="295">
        <f>J96</f>
        <v>360</v>
      </c>
      <c r="K95" s="295">
        <f>K96</f>
        <v>333.7</v>
      </c>
    </row>
    <row r="96" spans="1:11" s="292" customFormat="1" ht="36.75" customHeight="1">
      <c r="A96" s="242" t="s">
        <v>152</v>
      </c>
      <c r="B96" s="233">
        <v>802</v>
      </c>
      <c r="C96" s="113">
        <v>3</v>
      </c>
      <c r="D96" s="113">
        <v>10</v>
      </c>
      <c r="E96" s="169" t="s">
        <v>242</v>
      </c>
      <c r="F96" s="169" t="s">
        <v>96</v>
      </c>
      <c r="G96" s="169" t="s">
        <v>182</v>
      </c>
      <c r="H96" s="169" t="s">
        <v>166</v>
      </c>
      <c r="I96" s="174">
        <v>240</v>
      </c>
      <c r="J96" s="244">
        <f>J97</f>
        <v>360</v>
      </c>
      <c r="K96" s="244">
        <f>K97</f>
        <v>333.7</v>
      </c>
    </row>
    <row r="97" spans="1:11" s="298" customFormat="1" ht="32.25" customHeight="1" hidden="1">
      <c r="A97" s="261" t="s">
        <v>95</v>
      </c>
      <c r="B97" s="277">
        <v>802</v>
      </c>
      <c r="C97" s="264">
        <v>3</v>
      </c>
      <c r="D97" s="264">
        <v>10</v>
      </c>
      <c r="E97" s="266" t="s">
        <v>242</v>
      </c>
      <c r="F97" s="266" t="s">
        <v>96</v>
      </c>
      <c r="G97" s="266" t="s">
        <v>182</v>
      </c>
      <c r="H97" s="266" t="s">
        <v>166</v>
      </c>
      <c r="I97" s="278">
        <v>244</v>
      </c>
      <c r="J97" s="267">
        <f>250+109.7+0.3</f>
        <v>360</v>
      </c>
      <c r="K97" s="267">
        <v>333.7</v>
      </c>
    </row>
    <row r="98" spans="1:11" s="304" customFormat="1" ht="32.25" customHeight="1">
      <c r="A98" s="299" t="s">
        <v>244</v>
      </c>
      <c r="B98" s="300">
        <v>802</v>
      </c>
      <c r="C98" s="188">
        <v>3</v>
      </c>
      <c r="D98" s="188">
        <v>10</v>
      </c>
      <c r="E98" s="301" t="s">
        <v>242</v>
      </c>
      <c r="F98" s="301" t="s">
        <v>96</v>
      </c>
      <c r="G98" s="301" t="s">
        <v>182</v>
      </c>
      <c r="H98" s="301" t="s">
        <v>139</v>
      </c>
      <c r="I98" s="302"/>
      <c r="J98" s="303">
        <f>J99</f>
        <v>350</v>
      </c>
      <c r="K98" s="303">
        <f>K99</f>
        <v>350</v>
      </c>
    </row>
    <row r="99" spans="1:11" s="308" customFormat="1" ht="32.25" customHeight="1">
      <c r="A99" s="305" t="s">
        <v>152</v>
      </c>
      <c r="B99" s="283">
        <v>802</v>
      </c>
      <c r="C99" s="113">
        <v>3</v>
      </c>
      <c r="D99" s="113">
        <v>10</v>
      </c>
      <c r="E99" s="306" t="s">
        <v>242</v>
      </c>
      <c r="F99" s="306" t="s">
        <v>96</v>
      </c>
      <c r="G99" s="306" t="s">
        <v>182</v>
      </c>
      <c r="H99" s="306" t="s">
        <v>139</v>
      </c>
      <c r="I99" s="307">
        <v>240</v>
      </c>
      <c r="J99" s="244">
        <f>J100</f>
        <v>350</v>
      </c>
      <c r="K99" s="244">
        <f>K100</f>
        <v>350</v>
      </c>
    </row>
    <row r="100" spans="1:11" s="298" customFormat="1" ht="32.25" customHeight="1" hidden="1">
      <c r="A100" s="309" t="s">
        <v>138</v>
      </c>
      <c r="B100" s="277">
        <v>802</v>
      </c>
      <c r="C100" s="264">
        <v>3</v>
      </c>
      <c r="D100" s="264">
        <v>10</v>
      </c>
      <c r="E100" s="263" t="s">
        <v>242</v>
      </c>
      <c r="F100" s="263" t="s">
        <v>96</v>
      </c>
      <c r="G100" s="263" t="s">
        <v>182</v>
      </c>
      <c r="H100" s="263" t="s">
        <v>139</v>
      </c>
      <c r="I100" s="262">
        <v>244</v>
      </c>
      <c r="J100" s="267">
        <f>105+245</f>
        <v>350</v>
      </c>
      <c r="K100" s="267">
        <f>105+245</f>
        <v>350</v>
      </c>
    </row>
    <row r="101" spans="1:11" s="298" customFormat="1" ht="18" customHeight="1">
      <c r="A101" s="70" t="s">
        <v>79</v>
      </c>
      <c r="B101" s="115">
        <v>802</v>
      </c>
      <c r="C101" s="64">
        <v>4</v>
      </c>
      <c r="D101" s="64">
        <v>0</v>
      </c>
      <c r="E101" s="68"/>
      <c r="F101" s="68"/>
      <c r="G101" s="68"/>
      <c r="H101" s="68"/>
      <c r="I101" s="310"/>
      <c r="J101" s="311">
        <f aca="true" t="shared" si="2" ref="J101:K106">J102</f>
        <v>250</v>
      </c>
      <c r="K101" s="311">
        <f t="shared" si="2"/>
        <v>250</v>
      </c>
    </row>
    <row r="102" spans="1:12" s="298" customFormat="1" ht="23.25" customHeight="1">
      <c r="A102" s="51" t="s">
        <v>265</v>
      </c>
      <c r="B102" s="115">
        <v>802</v>
      </c>
      <c r="C102" s="64">
        <v>4</v>
      </c>
      <c r="D102" s="64">
        <v>9</v>
      </c>
      <c r="E102" s="68"/>
      <c r="F102" s="68"/>
      <c r="G102" s="68"/>
      <c r="H102" s="68"/>
      <c r="I102" s="130"/>
      <c r="J102" s="280">
        <f t="shared" si="2"/>
        <v>250</v>
      </c>
      <c r="K102" s="280">
        <f t="shared" si="2"/>
        <v>250</v>
      </c>
      <c r="L102" s="280"/>
    </row>
    <row r="103" spans="1:11" s="298" customFormat="1" ht="32.25" customHeight="1">
      <c r="A103" s="133" t="s">
        <v>291</v>
      </c>
      <c r="B103" s="115">
        <v>802</v>
      </c>
      <c r="C103" s="64">
        <v>4</v>
      </c>
      <c r="D103" s="64">
        <v>9</v>
      </c>
      <c r="E103" s="65" t="s">
        <v>242</v>
      </c>
      <c r="F103" s="65" t="s">
        <v>96</v>
      </c>
      <c r="G103" s="65" t="s">
        <v>131</v>
      </c>
      <c r="H103" s="65" t="s">
        <v>132</v>
      </c>
      <c r="I103" s="134"/>
      <c r="J103" s="280">
        <f t="shared" si="2"/>
        <v>250</v>
      </c>
      <c r="K103" s="280">
        <f t="shared" si="2"/>
        <v>250</v>
      </c>
    </row>
    <row r="104" spans="1:11" s="298" customFormat="1" ht="47.25" customHeight="1">
      <c r="A104" s="140" t="s">
        <v>292</v>
      </c>
      <c r="B104" s="135">
        <v>802</v>
      </c>
      <c r="C104" s="97">
        <v>4</v>
      </c>
      <c r="D104" s="97">
        <v>9</v>
      </c>
      <c r="E104" s="136" t="s">
        <v>242</v>
      </c>
      <c r="F104" s="136" t="s">
        <v>96</v>
      </c>
      <c r="G104" s="136" t="s">
        <v>202</v>
      </c>
      <c r="H104" s="136" t="s">
        <v>132</v>
      </c>
      <c r="I104" s="137"/>
      <c r="J104" s="280">
        <f t="shared" si="2"/>
        <v>250</v>
      </c>
      <c r="K104" s="280">
        <f t="shared" si="2"/>
        <v>250</v>
      </c>
    </row>
    <row r="105" spans="1:11" s="298" customFormat="1" ht="48" customHeight="1">
      <c r="A105" s="312" t="s">
        <v>213</v>
      </c>
      <c r="B105" s="138">
        <v>802</v>
      </c>
      <c r="C105" s="94">
        <v>4</v>
      </c>
      <c r="D105" s="94">
        <v>9</v>
      </c>
      <c r="E105" s="96" t="s">
        <v>242</v>
      </c>
      <c r="F105" s="96" t="s">
        <v>96</v>
      </c>
      <c r="G105" s="96" t="s">
        <v>202</v>
      </c>
      <c r="H105" s="96" t="s">
        <v>214</v>
      </c>
      <c r="I105" s="139"/>
      <c r="J105" s="280">
        <f t="shared" si="2"/>
        <v>250</v>
      </c>
      <c r="K105" s="280">
        <f t="shared" si="2"/>
        <v>250</v>
      </c>
    </row>
    <row r="106" spans="1:11" s="298" customFormat="1" ht="32.25" customHeight="1">
      <c r="A106" s="86" t="s">
        <v>152</v>
      </c>
      <c r="B106" s="63">
        <v>802</v>
      </c>
      <c r="C106" s="66">
        <v>4</v>
      </c>
      <c r="D106" s="66">
        <v>9</v>
      </c>
      <c r="E106" s="68" t="s">
        <v>242</v>
      </c>
      <c r="F106" s="68" t="s">
        <v>96</v>
      </c>
      <c r="G106" s="68" t="s">
        <v>202</v>
      </c>
      <c r="H106" s="68" t="s">
        <v>214</v>
      </c>
      <c r="I106" s="130">
        <v>240</v>
      </c>
      <c r="J106" s="280">
        <f t="shared" si="2"/>
        <v>250</v>
      </c>
      <c r="K106" s="280">
        <f t="shared" si="2"/>
        <v>250</v>
      </c>
    </row>
    <row r="107" spans="1:11" s="298" customFormat="1" ht="36.75" customHeight="1" hidden="1">
      <c r="A107" s="313" t="s">
        <v>95</v>
      </c>
      <c r="B107" s="282">
        <v>802</v>
      </c>
      <c r="C107" s="264">
        <v>4</v>
      </c>
      <c r="D107" s="264">
        <v>9</v>
      </c>
      <c r="E107" s="266" t="s">
        <v>242</v>
      </c>
      <c r="F107" s="266" t="s">
        <v>96</v>
      </c>
      <c r="G107" s="266" t="s">
        <v>202</v>
      </c>
      <c r="H107" s="266" t="s">
        <v>214</v>
      </c>
      <c r="I107" s="278">
        <v>244</v>
      </c>
      <c r="J107" s="267">
        <v>250</v>
      </c>
      <c r="K107" s="267">
        <v>250</v>
      </c>
    </row>
    <row r="108" spans="1:11" s="292" customFormat="1" ht="16.5" customHeight="1">
      <c r="A108" s="235" t="s">
        <v>78</v>
      </c>
      <c r="B108" s="236">
        <v>802</v>
      </c>
      <c r="C108" s="241" t="s">
        <v>198</v>
      </c>
      <c r="D108" s="241" t="s">
        <v>131</v>
      </c>
      <c r="E108" s="169"/>
      <c r="F108" s="169"/>
      <c r="G108" s="169"/>
      <c r="H108" s="169"/>
      <c r="I108" s="236"/>
      <c r="J108" s="239">
        <f>J109+J119+J129</f>
        <v>2313.626</v>
      </c>
      <c r="K108" s="239">
        <f>K109+K119+K129</f>
        <v>2173.4260000000004</v>
      </c>
    </row>
    <row r="109" spans="1:11" s="292" customFormat="1" ht="15" customHeight="1">
      <c r="A109" s="235" t="s">
        <v>77</v>
      </c>
      <c r="B109" s="236">
        <v>802</v>
      </c>
      <c r="C109" s="241" t="s">
        <v>198</v>
      </c>
      <c r="D109" s="241" t="s">
        <v>182</v>
      </c>
      <c r="E109" s="169"/>
      <c r="F109" s="169"/>
      <c r="G109" s="169"/>
      <c r="H109" s="169"/>
      <c r="I109" s="236"/>
      <c r="J109" s="239">
        <f>J115+J112</f>
        <v>459.6</v>
      </c>
      <c r="K109" s="239">
        <f>K115+K112</f>
        <v>416.2</v>
      </c>
    </row>
    <row r="110" spans="1:11" s="292" customFormat="1" ht="33.75" customHeight="1">
      <c r="A110" s="165" t="s">
        <v>241</v>
      </c>
      <c r="B110" s="236">
        <v>802</v>
      </c>
      <c r="C110" s="241" t="s">
        <v>198</v>
      </c>
      <c r="D110" s="241" t="s">
        <v>182</v>
      </c>
      <c r="E110" s="169" t="s">
        <v>242</v>
      </c>
      <c r="F110" s="169" t="s">
        <v>96</v>
      </c>
      <c r="G110" s="169" t="s">
        <v>131</v>
      </c>
      <c r="H110" s="169" t="s">
        <v>132</v>
      </c>
      <c r="I110" s="236"/>
      <c r="J110" s="239">
        <f>J111</f>
        <v>459.6</v>
      </c>
      <c r="K110" s="239">
        <f>K111</f>
        <v>416.2</v>
      </c>
    </row>
    <row r="111" spans="1:11" s="292" customFormat="1" ht="20.25" customHeight="1">
      <c r="A111" s="183" t="s">
        <v>293</v>
      </c>
      <c r="B111" s="236">
        <v>802</v>
      </c>
      <c r="C111" s="241" t="s">
        <v>198</v>
      </c>
      <c r="D111" s="241" t="s">
        <v>182</v>
      </c>
      <c r="E111" s="169" t="s">
        <v>242</v>
      </c>
      <c r="F111" s="169" t="s">
        <v>96</v>
      </c>
      <c r="G111" s="169" t="s">
        <v>183</v>
      </c>
      <c r="H111" s="169" t="s">
        <v>132</v>
      </c>
      <c r="I111" s="236"/>
      <c r="J111" s="239">
        <f>J115+J112</f>
        <v>459.6</v>
      </c>
      <c r="K111" s="239">
        <f>K115+K112</f>
        <v>416.2</v>
      </c>
    </row>
    <row r="112" spans="1:13" s="438" customFormat="1" ht="21" customHeight="1" hidden="1">
      <c r="A112" s="434" t="s">
        <v>294</v>
      </c>
      <c r="B112" s="435">
        <v>802</v>
      </c>
      <c r="C112" s="203">
        <v>5</v>
      </c>
      <c r="D112" s="203">
        <v>1</v>
      </c>
      <c r="E112" s="204" t="s">
        <v>242</v>
      </c>
      <c r="F112" s="204" t="s">
        <v>96</v>
      </c>
      <c r="G112" s="204" t="s">
        <v>183</v>
      </c>
      <c r="H112" s="204" t="s">
        <v>199</v>
      </c>
      <c r="I112" s="436"/>
      <c r="J112" s="437">
        <f>J113</f>
        <v>0</v>
      </c>
      <c r="K112" s="437">
        <f>K113</f>
        <v>0</v>
      </c>
      <c r="M112" s="439"/>
    </row>
    <row r="113" spans="1:11" s="443" customFormat="1" ht="39.75" customHeight="1" hidden="1">
      <c r="A113" s="440" t="s">
        <v>152</v>
      </c>
      <c r="B113" s="441">
        <v>802</v>
      </c>
      <c r="C113" s="127">
        <v>5</v>
      </c>
      <c r="D113" s="127">
        <v>1</v>
      </c>
      <c r="E113" s="128" t="s">
        <v>242</v>
      </c>
      <c r="F113" s="128" t="s">
        <v>96</v>
      </c>
      <c r="G113" s="128" t="s">
        <v>183</v>
      </c>
      <c r="H113" s="128" t="s">
        <v>199</v>
      </c>
      <c r="I113" s="131">
        <v>240</v>
      </c>
      <c r="J113" s="442">
        <f>J114</f>
        <v>0</v>
      </c>
      <c r="K113" s="442">
        <f>K114</f>
        <v>0</v>
      </c>
    </row>
    <row r="114" spans="1:11" s="298" customFormat="1" ht="36.75" customHeight="1" hidden="1">
      <c r="A114" s="261"/>
      <c r="B114" s="277">
        <v>802</v>
      </c>
      <c r="C114" s="264">
        <v>5</v>
      </c>
      <c r="D114" s="264">
        <v>1</v>
      </c>
      <c r="E114" s="266" t="s">
        <v>242</v>
      </c>
      <c r="F114" s="266" t="s">
        <v>96</v>
      </c>
      <c r="G114" s="266" t="s">
        <v>183</v>
      </c>
      <c r="H114" s="266" t="s">
        <v>199</v>
      </c>
      <c r="I114" s="278">
        <v>243</v>
      </c>
      <c r="J114" s="267">
        <f>40-19-21</f>
        <v>0</v>
      </c>
      <c r="K114" s="267">
        <f>40-19-21</f>
        <v>0</v>
      </c>
    </row>
    <row r="115" spans="1:11" s="296" customFormat="1" ht="84.75" customHeight="1">
      <c r="A115" s="297" t="s">
        <v>167</v>
      </c>
      <c r="B115" s="314">
        <v>802</v>
      </c>
      <c r="C115" s="188">
        <v>5</v>
      </c>
      <c r="D115" s="188">
        <v>1</v>
      </c>
      <c r="E115" s="182" t="s">
        <v>242</v>
      </c>
      <c r="F115" s="182" t="s">
        <v>96</v>
      </c>
      <c r="G115" s="182" t="s">
        <v>183</v>
      </c>
      <c r="H115" s="182" t="s">
        <v>168</v>
      </c>
      <c r="I115" s="181"/>
      <c r="J115" s="303">
        <f>J116</f>
        <v>459.6</v>
      </c>
      <c r="K115" s="303">
        <f>K116</f>
        <v>416.2</v>
      </c>
    </row>
    <row r="116" spans="1:11" s="292" customFormat="1" ht="33" customHeight="1">
      <c r="A116" s="242" t="s">
        <v>152</v>
      </c>
      <c r="B116" s="233">
        <v>802</v>
      </c>
      <c r="C116" s="113">
        <v>5</v>
      </c>
      <c r="D116" s="113">
        <v>1</v>
      </c>
      <c r="E116" s="169" t="s">
        <v>242</v>
      </c>
      <c r="F116" s="169" t="s">
        <v>96</v>
      </c>
      <c r="G116" s="169" t="s">
        <v>183</v>
      </c>
      <c r="H116" s="169" t="s">
        <v>168</v>
      </c>
      <c r="I116" s="174">
        <v>240</v>
      </c>
      <c r="J116" s="244">
        <f>J117+J118</f>
        <v>459.6</v>
      </c>
      <c r="K116" s="244">
        <f>K117+K118</f>
        <v>416.2</v>
      </c>
    </row>
    <row r="117" spans="1:11" s="298" customFormat="1" ht="33" customHeight="1" hidden="1">
      <c r="A117" s="261"/>
      <c r="B117" s="277">
        <v>802</v>
      </c>
      <c r="C117" s="264">
        <v>5</v>
      </c>
      <c r="D117" s="264">
        <v>1</v>
      </c>
      <c r="E117" s="266" t="s">
        <v>242</v>
      </c>
      <c r="F117" s="266" t="s">
        <v>96</v>
      </c>
      <c r="G117" s="266" t="s">
        <v>183</v>
      </c>
      <c r="H117" s="266" t="s">
        <v>168</v>
      </c>
      <c r="I117" s="278">
        <v>243</v>
      </c>
      <c r="J117" s="267">
        <v>0</v>
      </c>
      <c r="K117" s="267">
        <v>0</v>
      </c>
    </row>
    <row r="118" spans="1:11" s="298" customFormat="1" ht="30.75" customHeight="1" hidden="1">
      <c r="A118" s="261" t="s">
        <v>95</v>
      </c>
      <c r="B118" s="277">
        <v>802</v>
      </c>
      <c r="C118" s="264">
        <v>5</v>
      </c>
      <c r="D118" s="264">
        <v>1</v>
      </c>
      <c r="E118" s="266" t="s">
        <v>242</v>
      </c>
      <c r="F118" s="266" t="s">
        <v>96</v>
      </c>
      <c r="G118" s="266" t="s">
        <v>183</v>
      </c>
      <c r="H118" s="266" t="s">
        <v>168</v>
      </c>
      <c r="I118" s="278">
        <v>244</v>
      </c>
      <c r="J118" s="267">
        <f>455.2+4.3+0.1</f>
        <v>459.6</v>
      </c>
      <c r="K118" s="267">
        <v>416.2</v>
      </c>
    </row>
    <row r="119" spans="1:11" s="292" customFormat="1" ht="16.5" customHeight="1">
      <c r="A119" s="235" t="s">
        <v>76</v>
      </c>
      <c r="B119" s="236">
        <v>802</v>
      </c>
      <c r="C119" s="241" t="s">
        <v>198</v>
      </c>
      <c r="D119" s="241" t="s">
        <v>183</v>
      </c>
      <c r="E119" s="169"/>
      <c r="F119" s="169"/>
      <c r="G119" s="169"/>
      <c r="H119" s="169"/>
      <c r="I119" s="237" t="s">
        <v>200</v>
      </c>
      <c r="J119" s="239">
        <f>J120</f>
        <v>424.90000000000003</v>
      </c>
      <c r="K119" s="239">
        <f>K120</f>
        <v>418.20000000000005</v>
      </c>
    </row>
    <row r="120" spans="1:11" s="292" customFormat="1" ht="39.75" customHeight="1">
      <c r="A120" s="165" t="s">
        <v>241</v>
      </c>
      <c r="B120" s="236">
        <v>802</v>
      </c>
      <c r="C120" s="241" t="s">
        <v>198</v>
      </c>
      <c r="D120" s="241" t="s">
        <v>183</v>
      </c>
      <c r="E120" s="169" t="s">
        <v>242</v>
      </c>
      <c r="F120" s="169" t="s">
        <v>96</v>
      </c>
      <c r="G120" s="169" t="s">
        <v>131</v>
      </c>
      <c r="H120" s="169" t="s">
        <v>132</v>
      </c>
      <c r="I120" s="237"/>
      <c r="J120" s="239">
        <f>J121</f>
        <v>424.90000000000003</v>
      </c>
      <c r="K120" s="239">
        <f>K121</f>
        <v>418.20000000000005</v>
      </c>
    </row>
    <row r="121" spans="1:11" s="292" customFormat="1" ht="22.5" customHeight="1">
      <c r="A121" s="183" t="s">
        <v>295</v>
      </c>
      <c r="B121" s="236">
        <v>802</v>
      </c>
      <c r="C121" s="241" t="s">
        <v>198</v>
      </c>
      <c r="D121" s="241" t="s">
        <v>183</v>
      </c>
      <c r="E121" s="169" t="s">
        <v>242</v>
      </c>
      <c r="F121" s="169" t="s">
        <v>96</v>
      </c>
      <c r="G121" s="169" t="s">
        <v>187</v>
      </c>
      <c r="H121" s="169" t="s">
        <v>132</v>
      </c>
      <c r="I121" s="237"/>
      <c r="J121" s="239">
        <f>J122+J126</f>
        <v>424.90000000000003</v>
      </c>
      <c r="K121" s="239">
        <f>K122+K126</f>
        <v>418.20000000000005</v>
      </c>
    </row>
    <row r="122" spans="1:11" s="315" customFormat="1" ht="67.5" customHeight="1">
      <c r="A122" s="316" t="s">
        <v>169</v>
      </c>
      <c r="B122" s="314">
        <v>802</v>
      </c>
      <c r="C122" s="188">
        <v>5</v>
      </c>
      <c r="D122" s="188">
        <v>2</v>
      </c>
      <c r="E122" s="182" t="s">
        <v>242</v>
      </c>
      <c r="F122" s="182" t="s">
        <v>96</v>
      </c>
      <c r="G122" s="182" t="s">
        <v>187</v>
      </c>
      <c r="H122" s="182" t="s">
        <v>170</v>
      </c>
      <c r="I122" s="317" t="s">
        <v>200</v>
      </c>
      <c r="J122" s="303">
        <f>J123</f>
        <v>424.90000000000003</v>
      </c>
      <c r="K122" s="303">
        <f>K123</f>
        <v>418.20000000000005</v>
      </c>
    </row>
    <row r="123" spans="1:11" s="245" customFormat="1" ht="34.5" customHeight="1">
      <c r="A123" s="242" t="s">
        <v>152</v>
      </c>
      <c r="B123" s="233">
        <v>802</v>
      </c>
      <c r="C123" s="113">
        <v>5</v>
      </c>
      <c r="D123" s="113">
        <v>2</v>
      </c>
      <c r="E123" s="169" t="s">
        <v>242</v>
      </c>
      <c r="F123" s="169" t="s">
        <v>96</v>
      </c>
      <c r="G123" s="169" t="s">
        <v>187</v>
      </c>
      <c r="H123" s="169" t="s">
        <v>170</v>
      </c>
      <c r="I123" s="174">
        <v>240</v>
      </c>
      <c r="J123" s="244">
        <f>J124+J125</f>
        <v>424.90000000000003</v>
      </c>
      <c r="K123" s="244">
        <f>K124+K125</f>
        <v>418.20000000000005</v>
      </c>
    </row>
    <row r="124" spans="1:11" s="318" customFormat="1" ht="31.5" customHeight="1" hidden="1">
      <c r="A124" s="261" t="s">
        <v>138</v>
      </c>
      <c r="B124" s="277">
        <v>802</v>
      </c>
      <c r="C124" s="264">
        <v>5</v>
      </c>
      <c r="D124" s="264">
        <v>2</v>
      </c>
      <c r="E124" s="266" t="s">
        <v>242</v>
      </c>
      <c r="F124" s="266" t="s">
        <v>96</v>
      </c>
      <c r="G124" s="266" t="s">
        <v>187</v>
      </c>
      <c r="H124" s="266" t="s">
        <v>170</v>
      </c>
      <c r="I124" s="262">
        <v>244</v>
      </c>
      <c r="J124" s="267">
        <v>400.3</v>
      </c>
      <c r="K124" s="267">
        <v>393.6</v>
      </c>
    </row>
    <row r="125" spans="1:11" s="318" customFormat="1" ht="31.5" customHeight="1" hidden="1">
      <c r="A125" s="261"/>
      <c r="B125" s="277"/>
      <c r="C125" s="264"/>
      <c r="D125" s="264"/>
      <c r="E125" s="266"/>
      <c r="F125" s="266"/>
      <c r="G125" s="266"/>
      <c r="H125" s="266"/>
      <c r="I125" s="262">
        <v>247</v>
      </c>
      <c r="J125" s="267">
        <v>24.6</v>
      </c>
      <c r="K125" s="267">
        <v>24.6</v>
      </c>
    </row>
    <row r="126" spans="1:11" s="318" customFormat="1" ht="31.5" customHeight="1" hidden="1">
      <c r="A126" s="433" t="s">
        <v>244</v>
      </c>
      <c r="B126" s="282">
        <v>802</v>
      </c>
      <c r="C126" s="264">
        <v>5</v>
      </c>
      <c r="D126" s="264">
        <v>2</v>
      </c>
      <c r="E126" s="266" t="s">
        <v>242</v>
      </c>
      <c r="F126" s="266" t="s">
        <v>96</v>
      </c>
      <c r="G126" s="266" t="s">
        <v>187</v>
      </c>
      <c r="H126" s="266" t="s">
        <v>139</v>
      </c>
      <c r="I126" s="319" t="s">
        <v>200</v>
      </c>
      <c r="J126" s="267">
        <f>J127</f>
        <v>0</v>
      </c>
      <c r="K126" s="267">
        <f>K127</f>
        <v>0</v>
      </c>
    </row>
    <row r="127" spans="1:11" s="318" customFormat="1" ht="31.5" customHeight="1" hidden="1">
      <c r="A127" s="313" t="s">
        <v>152</v>
      </c>
      <c r="B127" s="282">
        <v>802</v>
      </c>
      <c r="C127" s="264">
        <v>5</v>
      </c>
      <c r="D127" s="264">
        <v>2</v>
      </c>
      <c r="E127" s="266" t="s">
        <v>242</v>
      </c>
      <c r="F127" s="266" t="s">
        <v>96</v>
      </c>
      <c r="G127" s="266" t="s">
        <v>187</v>
      </c>
      <c r="H127" s="266" t="s">
        <v>139</v>
      </c>
      <c r="I127" s="278">
        <v>240</v>
      </c>
      <c r="J127" s="267">
        <f>J128</f>
        <v>0</v>
      </c>
      <c r="K127" s="267">
        <f>K128</f>
        <v>0</v>
      </c>
    </row>
    <row r="128" spans="1:11" s="318" customFormat="1" ht="31.5" customHeight="1" hidden="1">
      <c r="A128" s="313"/>
      <c r="B128" s="282">
        <v>802</v>
      </c>
      <c r="C128" s="264">
        <v>5</v>
      </c>
      <c r="D128" s="264">
        <v>2</v>
      </c>
      <c r="E128" s="266" t="s">
        <v>242</v>
      </c>
      <c r="F128" s="266" t="s">
        <v>96</v>
      </c>
      <c r="G128" s="266" t="s">
        <v>187</v>
      </c>
      <c r="H128" s="266" t="s">
        <v>139</v>
      </c>
      <c r="I128" s="319">
        <v>244</v>
      </c>
      <c r="J128" s="267">
        <f>90-90</f>
        <v>0</v>
      </c>
      <c r="K128" s="267">
        <f>90-90</f>
        <v>0</v>
      </c>
    </row>
    <row r="129" spans="1:11" s="245" customFormat="1" ht="15.75" customHeight="1">
      <c r="A129" s="235" t="s">
        <v>75</v>
      </c>
      <c r="B129" s="236">
        <v>802</v>
      </c>
      <c r="C129" s="241" t="s">
        <v>198</v>
      </c>
      <c r="D129" s="241" t="s">
        <v>187</v>
      </c>
      <c r="E129" s="169"/>
      <c r="F129" s="169"/>
      <c r="G129" s="169"/>
      <c r="H129" s="169"/>
      <c r="I129" s="237"/>
      <c r="J129" s="239">
        <f>J130</f>
        <v>1429.126</v>
      </c>
      <c r="K129" s="239">
        <f>K130</f>
        <v>1339.026</v>
      </c>
    </row>
    <row r="130" spans="1:11" s="240" customFormat="1" ht="34.5" customHeight="1">
      <c r="A130" s="176" t="s">
        <v>241</v>
      </c>
      <c r="B130" s="293">
        <v>802</v>
      </c>
      <c r="C130" s="241" t="s">
        <v>198</v>
      </c>
      <c r="D130" s="241" t="s">
        <v>187</v>
      </c>
      <c r="E130" s="175" t="s">
        <v>242</v>
      </c>
      <c r="F130" s="175" t="s">
        <v>96</v>
      </c>
      <c r="G130" s="175" t="s">
        <v>131</v>
      </c>
      <c r="H130" s="175" t="s">
        <v>132</v>
      </c>
      <c r="I130" s="236"/>
      <c r="J130" s="239">
        <f>J131</f>
        <v>1429.126</v>
      </c>
      <c r="K130" s="239">
        <f>K131</f>
        <v>1339.026</v>
      </c>
    </row>
    <row r="131" spans="1:11" s="322" customFormat="1" ht="53.25" customHeight="1">
      <c r="A131" s="320" t="s">
        <v>296</v>
      </c>
      <c r="B131" s="294">
        <v>802</v>
      </c>
      <c r="C131" s="321" t="s">
        <v>198</v>
      </c>
      <c r="D131" s="321" t="s">
        <v>187</v>
      </c>
      <c r="E131" s="321" t="s">
        <v>242</v>
      </c>
      <c r="F131" s="321" t="s">
        <v>96</v>
      </c>
      <c r="G131" s="321" t="s">
        <v>185</v>
      </c>
      <c r="H131" s="321" t="s">
        <v>132</v>
      </c>
      <c r="I131" s="291"/>
      <c r="J131" s="295">
        <f>J132+J135+J138+J141+J144</f>
        <v>1429.126</v>
      </c>
      <c r="K131" s="295">
        <f>K132+K135+K138+K141+K144</f>
        <v>1339.026</v>
      </c>
    </row>
    <row r="132" spans="1:11" s="322" customFormat="1" ht="24" customHeight="1">
      <c r="A132" s="323" t="s">
        <v>297</v>
      </c>
      <c r="B132" s="314">
        <v>802</v>
      </c>
      <c r="C132" s="324" t="s">
        <v>198</v>
      </c>
      <c r="D132" s="324" t="s">
        <v>187</v>
      </c>
      <c r="E132" s="324" t="s">
        <v>242</v>
      </c>
      <c r="F132" s="324" t="s">
        <v>96</v>
      </c>
      <c r="G132" s="324" t="s">
        <v>185</v>
      </c>
      <c r="H132" s="324" t="s">
        <v>172</v>
      </c>
      <c r="I132" s="317"/>
      <c r="J132" s="244">
        <f>J133</f>
        <v>54</v>
      </c>
      <c r="K132" s="244">
        <f>K133</f>
        <v>53.5</v>
      </c>
    </row>
    <row r="133" spans="1:11" s="322" customFormat="1" ht="33.75" customHeight="1">
      <c r="A133" s="285" t="s">
        <v>152</v>
      </c>
      <c r="B133" s="233">
        <v>802</v>
      </c>
      <c r="C133" s="243" t="s">
        <v>198</v>
      </c>
      <c r="D133" s="243" t="s">
        <v>187</v>
      </c>
      <c r="E133" s="243" t="s">
        <v>242</v>
      </c>
      <c r="F133" s="243" t="s">
        <v>96</v>
      </c>
      <c r="G133" s="243" t="s">
        <v>185</v>
      </c>
      <c r="H133" s="243" t="s">
        <v>172</v>
      </c>
      <c r="I133" s="237">
        <v>240</v>
      </c>
      <c r="J133" s="244">
        <f>J134</f>
        <v>54</v>
      </c>
      <c r="K133" s="244">
        <f>K134</f>
        <v>53.5</v>
      </c>
    </row>
    <row r="134" spans="1:11" s="325" customFormat="1" ht="38.25" customHeight="1" hidden="1">
      <c r="A134" s="309" t="s">
        <v>138</v>
      </c>
      <c r="B134" s="277">
        <v>802</v>
      </c>
      <c r="C134" s="263" t="s">
        <v>198</v>
      </c>
      <c r="D134" s="263" t="s">
        <v>187</v>
      </c>
      <c r="E134" s="263" t="s">
        <v>242</v>
      </c>
      <c r="F134" s="263" t="s">
        <v>96</v>
      </c>
      <c r="G134" s="263" t="s">
        <v>185</v>
      </c>
      <c r="H134" s="263" t="s">
        <v>172</v>
      </c>
      <c r="I134" s="262">
        <v>244</v>
      </c>
      <c r="J134" s="267">
        <f>53.9+0.1</f>
        <v>54</v>
      </c>
      <c r="K134" s="267">
        <v>53.5</v>
      </c>
    </row>
    <row r="135" spans="1:11" s="322" customFormat="1" ht="22.5" customHeight="1">
      <c r="A135" s="323" t="s">
        <v>201</v>
      </c>
      <c r="B135" s="314">
        <v>802</v>
      </c>
      <c r="C135" s="324" t="s">
        <v>198</v>
      </c>
      <c r="D135" s="324" t="s">
        <v>187</v>
      </c>
      <c r="E135" s="324" t="s">
        <v>242</v>
      </c>
      <c r="F135" s="324" t="s">
        <v>96</v>
      </c>
      <c r="G135" s="324" t="s">
        <v>185</v>
      </c>
      <c r="H135" s="324" t="s">
        <v>173</v>
      </c>
      <c r="I135" s="317"/>
      <c r="J135" s="244">
        <f>J136</f>
        <v>271.6</v>
      </c>
      <c r="K135" s="244">
        <f>K136</f>
        <v>191.7</v>
      </c>
    </row>
    <row r="136" spans="1:11" s="322" customFormat="1" ht="38.25" customHeight="1">
      <c r="A136" s="285" t="s">
        <v>152</v>
      </c>
      <c r="B136" s="233">
        <v>802</v>
      </c>
      <c r="C136" s="243" t="s">
        <v>198</v>
      </c>
      <c r="D136" s="243" t="s">
        <v>187</v>
      </c>
      <c r="E136" s="243" t="s">
        <v>242</v>
      </c>
      <c r="F136" s="243" t="s">
        <v>96</v>
      </c>
      <c r="G136" s="243" t="s">
        <v>185</v>
      </c>
      <c r="H136" s="243" t="s">
        <v>173</v>
      </c>
      <c r="I136" s="237">
        <v>240</v>
      </c>
      <c r="J136" s="244">
        <f>J137</f>
        <v>271.6</v>
      </c>
      <c r="K136" s="244">
        <f>K137</f>
        <v>191.7</v>
      </c>
    </row>
    <row r="137" spans="1:11" s="325" customFormat="1" ht="38.25" customHeight="1" hidden="1">
      <c r="A137" s="309" t="s">
        <v>138</v>
      </c>
      <c r="B137" s="277">
        <v>802</v>
      </c>
      <c r="C137" s="263" t="s">
        <v>198</v>
      </c>
      <c r="D137" s="263" t="s">
        <v>187</v>
      </c>
      <c r="E137" s="263" t="s">
        <v>242</v>
      </c>
      <c r="F137" s="263" t="s">
        <v>96</v>
      </c>
      <c r="G137" s="263" t="s">
        <v>185</v>
      </c>
      <c r="H137" s="263" t="s">
        <v>173</v>
      </c>
      <c r="I137" s="262">
        <v>244</v>
      </c>
      <c r="J137" s="267">
        <v>271.6</v>
      </c>
      <c r="K137" s="267">
        <v>191.7</v>
      </c>
    </row>
    <row r="138" spans="1:11" s="315" customFormat="1" ht="25.5" customHeight="1">
      <c r="A138" s="326" t="s">
        <v>243</v>
      </c>
      <c r="B138" s="314">
        <v>802</v>
      </c>
      <c r="C138" s="324" t="s">
        <v>198</v>
      </c>
      <c r="D138" s="324" t="s">
        <v>187</v>
      </c>
      <c r="E138" s="324" t="s">
        <v>242</v>
      </c>
      <c r="F138" s="324" t="s">
        <v>96</v>
      </c>
      <c r="G138" s="324" t="s">
        <v>185</v>
      </c>
      <c r="H138" s="324" t="s">
        <v>171</v>
      </c>
      <c r="I138" s="317"/>
      <c r="J138" s="303">
        <f>J139</f>
        <v>670</v>
      </c>
      <c r="K138" s="303">
        <f>K139</f>
        <v>660.3</v>
      </c>
    </row>
    <row r="139" spans="1:11" s="245" customFormat="1" ht="38.25" customHeight="1">
      <c r="A139" s="285" t="s">
        <v>152</v>
      </c>
      <c r="B139" s="233">
        <v>802</v>
      </c>
      <c r="C139" s="243" t="s">
        <v>198</v>
      </c>
      <c r="D139" s="243" t="s">
        <v>187</v>
      </c>
      <c r="E139" s="243" t="s">
        <v>242</v>
      </c>
      <c r="F139" s="243" t="s">
        <v>96</v>
      </c>
      <c r="G139" s="243" t="s">
        <v>185</v>
      </c>
      <c r="H139" s="243" t="s">
        <v>171</v>
      </c>
      <c r="I139" s="237">
        <v>240</v>
      </c>
      <c r="J139" s="244">
        <f>J140</f>
        <v>670</v>
      </c>
      <c r="K139" s="244">
        <f>K140</f>
        <v>660.3</v>
      </c>
    </row>
    <row r="140" spans="1:11" s="253" customFormat="1" ht="35.25" customHeight="1" hidden="1">
      <c r="A140" s="309" t="s">
        <v>138</v>
      </c>
      <c r="B140" s="277">
        <v>802</v>
      </c>
      <c r="C140" s="248" t="s">
        <v>198</v>
      </c>
      <c r="D140" s="248" t="s">
        <v>187</v>
      </c>
      <c r="E140" s="248" t="s">
        <v>242</v>
      </c>
      <c r="F140" s="248" t="s">
        <v>96</v>
      </c>
      <c r="G140" s="248" t="s">
        <v>185</v>
      </c>
      <c r="H140" s="248" t="s">
        <v>171</v>
      </c>
      <c r="I140" s="247">
        <v>244</v>
      </c>
      <c r="J140" s="252">
        <v>670</v>
      </c>
      <c r="K140" s="252">
        <v>660.3</v>
      </c>
    </row>
    <row r="141" spans="1:11" s="327" customFormat="1" ht="35.25" customHeight="1">
      <c r="A141" s="299" t="s">
        <v>266</v>
      </c>
      <c r="B141" s="283">
        <v>802</v>
      </c>
      <c r="C141" s="306" t="s">
        <v>198</v>
      </c>
      <c r="D141" s="306" t="s">
        <v>187</v>
      </c>
      <c r="E141" s="306" t="s">
        <v>242</v>
      </c>
      <c r="F141" s="306" t="s">
        <v>96</v>
      </c>
      <c r="G141" s="306" t="s">
        <v>185</v>
      </c>
      <c r="H141" s="243" t="s">
        <v>267</v>
      </c>
      <c r="I141" s="307"/>
      <c r="J141" s="254">
        <f>J142</f>
        <v>175.526</v>
      </c>
      <c r="K141" s="254">
        <f>K142</f>
        <v>175.526</v>
      </c>
    </row>
    <row r="142" spans="1:11" s="327" customFormat="1" ht="35.25" customHeight="1">
      <c r="A142" s="328" t="s">
        <v>152</v>
      </c>
      <c r="B142" s="283">
        <v>802</v>
      </c>
      <c r="C142" s="306" t="s">
        <v>198</v>
      </c>
      <c r="D142" s="306" t="s">
        <v>187</v>
      </c>
      <c r="E142" s="306" t="s">
        <v>242</v>
      </c>
      <c r="F142" s="306" t="s">
        <v>96</v>
      </c>
      <c r="G142" s="306" t="s">
        <v>185</v>
      </c>
      <c r="H142" s="243" t="s">
        <v>267</v>
      </c>
      <c r="I142" s="307">
        <v>240</v>
      </c>
      <c r="J142" s="254">
        <f>J143</f>
        <v>175.526</v>
      </c>
      <c r="K142" s="254">
        <f>K143</f>
        <v>175.526</v>
      </c>
    </row>
    <row r="143" spans="1:11" s="253" customFormat="1" ht="35.25" customHeight="1" hidden="1">
      <c r="A143" s="309" t="s">
        <v>138</v>
      </c>
      <c r="B143" s="277">
        <v>802</v>
      </c>
      <c r="C143" s="248" t="s">
        <v>198</v>
      </c>
      <c r="D143" s="248" t="s">
        <v>187</v>
      </c>
      <c r="E143" s="248" t="s">
        <v>242</v>
      </c>
      <c r="F143" s="248" t="s">
        <v>96</v>
      </c>
      <c r="G143" s="248" t="s">
        <v>185</v>
      </c>
      <c r="H143" s="248" t="s">
        <v>267</v>
      </c>
      <c r="I143" s="247">
        <v>244</v>
      </c>
      <c r="J143" s="252">
        <f>1.2+121.7+52.1+0.526</f>
        <v>175.526</v>
      </c>
      <c r="K143" s="252">
        <f>1.2+121.7+52.1+0.526</f>
        <v>175.526</v>
      </c>
    </row>
    <row r="144" spans="1:11" s="330" customFormat="1" ht="35.25" customHeight="1">
      <c r="A144" s="299" t="s">
        <v>244</v>
      </c>
      <c r="B144" s="300">
        <v>802</v>
      </c>
      <c r="C144" s="301" t="s">
        <v>198</v>
      </c>
      <c r="D144" s="301" t="s">
        <v>187</v>
      </c>
      <c r="E144" s="301" t="s">
        <v>242</v>
      </c>
      <c r="F144" s="301" t="s">
        <v>96</v>
      </c>
      <c r="G144" s="301" t="s">
        <v>185</v>
      </c>
      <c r="H144" s="301" t="s">
        <v>139</v>
      </c>
      <c r="I144" s="302"/>
      <c r="J144" s="329">
        <f>J145</f>
        <v>258</v>
      </c>
      <c r="K144" s="329">
        <f>K145</f>
        <v>258</v>
      </c>
    </row>
    <row r="145" spans="1:11" s="234" customFormat="1" ht="35.25" customHeight="1">
      <c r="A145" s="305" t="s">
        <v>152</v>
      </c>
      <c r="B145" s="283">
        <v>802</v>
      </c>
      <c r="C145" s="306" t="s">
        <v>198</v>
      </c>
      <c r="D145" s="306" t="s">
        <v>187</v>
      </c>
      <c r="E145" s="306" t="s">
        <v>242</v>
      </c>
      <c r="F145" s="306" t="s">
        <v>96</v>
      </c>
      <c r="G145" s="306" t="s">
        <v>185</v>
      </c>
      <c r="H145" s="306" t="s">
        <v>139</v>
      </c>
      <c r="I145" s="307">
        <v>240</v>
      </c>
      <c r="J145" s="254">
        <f>J146</f>
        <v>258</v>
      </c>
      <c r="K145" s="254">
        <f>K146</f>
        <v>258</v>
      </c>
    </row>
    <row r="146" spans="1:11" s="318" customFormat="1" ht="45.75" customHeight="1" hidden="1">
      <c r="A146" s="309" t="s">
        <v>138</v>
      </c>
      <c r="B146" s="277">
        <v>802</v>
      </c>
      <c r="C146" s="263" t="s">
        <v>198</v>
      </c>
      <c r="D146" s="263" t="s">
        <v>187</v>
      </c>
      <c r="E146" s="263" t="s">
        <v>242</v>
      </c>
      <c r="F146" s="263" t="s">
        <v>96</v>
      </c>
      <c r="G146" s="263" t="s">
        <v>185</v>
      </c>
      <c r="H146" s="263" t="s">
        <v>139</v>
      </c>
      <c r="I146" s="262">
        <v>244</v>
      </c>
      <c r="J146" s="267">
        <f>77.4+180.6</f>
        <v>258</v>
      </c>
      <c r="K146" s="267">
        <f>77.4+180.6</f>
        <v>258</v>
      </c>
    </row>
    <row r="147" spans="1:11" s="245" customFormat="1" ht="15.75">
      <c r="A147" s="235" t="s">
        <v>74</v>
      </c>
      <c r="B147" s="236">
        <v>802</v>
      </c>
      <c r="C147" s="241" t="s">
        <v>202</v>
      </c>
      <c r="D147" s="241" t="s">
        <v>131</v>
      </c>
      <c r="E147" s="169"/>
      <c r="F147" s="169"/>
      <c r="G147" s="169"/>
      <c r="H147" s="169"/>
      <c r="I147" s="236"/>
      <c r="J147" s="239">
        <f>J148</f>
        <v>4.3</v>
      </c>
      <c r="K147" s="239">
        <f>K148</f>
        <v>4.3</v>
      </c>
    </row>
    <row r="148" spans="1:11" s="240" customFormat="1" ht="15.75">
      <c r="A148" s="235" t="s">
        <v>73</v>
      </c>
      <c r="B148" s="236">
        <v>802</v>
      </c>
      <c r="C148" s="241" t="s">
        <v>202</v>
      </c>
      <c r="D148" s="241" t="s">
        <v>202</v>
      </c>
      <c r="E148" s="175"/>
      <c r="F148" s="175"/>
      <c r="G148" s="175"/>
      <c r="H148" s="175"/>
      <c r="I148" s="236"/>
      <c r="J148" s="239">
        <f>J151</f>
        <v>4.3</v>
      </c>
      <c r="K148" s="239">
        <f>K151</f>
        <v>4.3</v>
      </c>
    </row>
    <row r="149" spans="1:11" s="240" customFormat="1" ht="39" customHeight="1">
      <c r="A149" s="176" t="s">
        <v>241</v>
      </c>
      <c r="B149" s="236">
        <v>802</v>
      </c>
      <c r="C149" s="241" t="s">
        <v>202</v>
      </c>
      <c r="D149" s="241" t="s">
        <v>202</v>
      </c>
      <c r="E149" s="175" t="s">
        <v>242</v>
      </c>
      <c r="F149" s="175" t="s">
        <v>96</v>
      </c>
      <c r="G149" s="175" t="s">
        <v>131</v>
      </c>
      <c r="H149" s="175" t="s">
        <v>132</v>
      </c>
      <c r="I149" s="236"/>
      <c r="J149" s="239">
        <f aca="true" t="shared" si="3" ref="J149:K151">J150</f>
        <v>4.3</v>
      </c>
      <c r="K149" s="239">
        <f t="shared" si="3"/>
        <v>4.3</v>
      </c>
    </row>
    <row r="150" spans="1:11" s="322" customFormat="1" ht="38.25" customHeight="1">
      <c r="A150" s="331" t="s">
        <v>298</v>
      </c>
      <c r="B150" s="291">
        <v>802</v>
      </c>
      <c r="C150" s="321" t="s">
        <v>202</v>
      </c>
      <c r="D150" s="321" t="s">
        <v>202</v>
      </c>
      <c r="E150" s="180" t="s">
        <v>242</v>
      </c>
      <c r="F150" s="180" t="s">
        <v>96</v>
      </c>
      <c r="G150" s="180" t="s">
        <v>198</v>
      </c>
      <c r="H150" s="180" t="s">
        <v>132</v>
      </c>
      <c r="I150" s="291"/>
      <c r="J150" s="295">
        <f t="shared" si="3"/>
        <v>4.3</v>
      </c>
      <c r="K150" s="295">
        <f t="shared" si="3"/>
        <v>4.3</v>
      </c>
    </row>
    <row r="151" spans="1:11" s="315" customFormat="1" ht="62.25" customHeight="1">
      <c r="A151" s="326" t="s">
        <v>174</v>
      </c>
      <c r="B151" s="314">
        <v>802</v>
      </c>
      <c r="C151" s="188">
        <v>7</v>
      </c>
      <c r="D151" s="324" t="s">
        <v>202</v>
      </c>
      <c r="E151" s="182" t="s">
        <v>242</v>
      </c>
      <c r="F151" s="182" t="s">
        <v>96</v>
      </c>
      <c r="G151" s="182" t="s">
        <v>198</v>
      </c>
      <c r="H151" s="182" t="s">
        <v>175</v>
      </c>
      <c r="I151" s="189"/>
      <c r="J151" s="303">
        <f t="shared" si="3"/>
        <v>4.3</v>
      </c>
      <c r="K151" s="303">
        <f t="shared" si="3"/>
        <v>4.3</v>
      </c>
    </row>
    <row r="152" spans="1:11" s="223" customFormat="1" ht="20.25" customHeight="1">
      <c r="A152" s="242" t="s">
        <v>98</v>
      </c>
      <c r="B152" s="233">
        <v>802</v>
      </c>
      <c r="C152" s="113">
        <v>7</v>
      </c>
      <c r="D152" s="243" t="s">
        <v>202</v>
      </c>
      <c r="E152" s="169" t="s">
        <v>242</v>
      </c>
      <c r="F152" s="169" t="s">
        <v>96</v>
      </c>
      <c r="G152" s="169" t="s">
        <v>198</v>
      </c>
      <c r="H152" s="169" t="s">
        <v>175</v>
      </c>
      <c r="I152" s="174">
        <v>540</v>
      </c>
      <c r="J152" s="244">
        <v>4.3</v>
      </c>
      <c r="K152" s="244">
        <v>4.3</v>
      </c>
    </row>
    <row r="153" spans="1:11" s="270" customFormat="1" ht="15" customHeight="1">
      <c r="A153" s="235" t="s">
        <v>71</v>
      </c>
      <c r="B153" s="236">
        <v>802</v>
      </c>
      <c r="C153" s="241" t="s">
        <v>197</v>
      </c>
      <c r="D153" s="241" t="s">
        <v>131</v>
      </c>
      <c r="E153" s="113"/>
      <c r="F153" s="169"/>
      <c r="G153" s="169"/>
      <c r="H153" s="174"/>
      <c r="I153" s="237"/>
      <c r="J153" s="239">
        <f aca="true" t="shared" si="4" ref="J153:K155">J154</f>
        <v>530.6</v>
      </c>
      <c r="K153" s="239">
        <f t="shared" si="4"/>
        <v>529</v>
      </c>
    </row>
    <row r="154" spans="1:11" s="272" customFormat="1" ht="16.5" customHeight="1">
      <c r="A154" s="235" t="s">
        <v>70</v>
      </c>
      <c r="B154" s="236">
        <v>802</v>
      </c>
      <c r="C154" s="241" t="s">
        <v>197</v>
      </c>
      <c r="D154" s="241" t="s">
        <v>182</v>
      </c>
      <c r="E154" s="114"/>
      <c r="F154" s="175"/>
      <c r="G154" s="175"/>
      <c r="H154" s="177"/>
      <c r="I154" s="236"/>
      <c r="J154" s="239">
        <f t="shared" si="4"/>
        <v>530.6</v>
      </c>
      <c r="K154" s="239">
        <f t="shared" si="4"/>
        <v>529</v>
      </c>
    </row>
    <row r="155" spans="1:13" s="270" customFormat="1" ht="16.5" customHeight="1">
      <c r="A155" s="242" t="s">
        <v>204</v>
      </c>
      <c r="B155" s="237">
        <v>802</v>
      </c>
      <c r="C155" s="243" t="s">
        <v>197</v>
      </c>
      <c r="D155" s="243" t="s">
        <v>182</v>
      </c>
      <c r="E155" s="113">
        <v>91</v>
      </c>
      <c r="F155" s="169" t="s">
        <v>96</v>
      </c>
      <c r="G155" s="169" t="s">
        <v>131</v>
      </c>
      <c r="H155" s="169" t="s">
        <v>132</v>
      </c>
      <c r="I155" s="237"/>
      <c r="J155" s="244">
        <f t="shared" si="4"/>
        <v>530.6</v>
      </c>
      <c r="K155" s="244">
        <f t="shared" si="4"/>
        <v>529</v>
      </c>
      <c r="M155" s="292"/>
    </row>
    <row r="156" spans="1:13" s="332" customFormat="1" ht="24.75" customHeight="1">
      <c r="A156" s="242" t="s">
        <v>205</v>
      </c>
      <c r="B156" s="237">
        <v>802</v>
      </c>
      <c r="C156" s="243" t="s">
        <v>197</v>
      </c>
      <c r="D156" s="243" t="s">
        <v>182</v>
      </c>
      <c r="E156" s="169" t="s">
        <v>97</v>
      </c>
      <c r="F156" s="169" t="s">
        <v>96</v>
      </c>
      <c r="G156" s="169" t="s">
        <v>131</v>
      </c>
      <c r="H156" s="169" t="s">
        <v>176</v>
      </c>
      <c r="I156" s="237"/>
      <c r="J156" s="244">
        <f>J158</f>
        <v>530.6</v>
      </c>
      <c r="K156" s="244">
        <f>K158</f>
        <v>529</v>
      </c>
      <c r="M156" s="292"/>
    </row>
    <row r="157" spans="1:12" s="334" customFormat="1" ht="31.5" customHeight="1">
      <c r="A157" s="297" t="s">
        <v>177</v>
      </c>
      <c r="B157" s="314">
        <v>802</v>
      </c>
      <c r="C157" s="188">
        <v>10</v>
      </c>
      <c r="D157" s="188">
        <v>1</v>
      </c>
      <c r="E157" s="188">
        <v>91</v>
      </c>
      <c r="F157" s="182" t="s">
        <v>96</v>
      </c>
      <c r="G157" s="182" t="s">
        <v>131</v>
      </c>
      <c r="H157" s="182" t="s">
        <v>176</v>
      </c>
      <c r="I157" s="189">
        <v>320</v>
      </c>
      <c r="J157" s="303">
        <f>J158</f>
        <v>530.6</v>
      </c>
      <c r="K157" s="303">
        <f>K158</f>
        <v>529</v>
      </c>
      <c r="L157" s="333"/>
    </row>
    <row r="158" spans="1:15" s="253" customFormat="1" ht="31.5" customHeight="1" hidden="1">
      <c r="A158" s="246" t="s">
        <v>206</v>
      </c>
      <c r="B158" s="247">
        <v>802</v>
      </c>
      <c r="C158" s="248" t="s">
        <v>197</v>
      </c>
      <c r="D158" s="248" t="s">
        <v>182</v>
      </c>
      <c r="E158" s="251" t="s">
        <v>97</v>
      </c>
      <c r="F158" s="251" t="s">
        <v>96</v>
      </c>
      <c r="G158" s="251" t="s">
        <v>131</v>
      </c>
      <c r="H158" s="251" t="s">
        <v>176</v>
      </c>
      <c r="I158" s="247">
        <v>321</v>
      </c>
      <c r="J158" s="252">
        <f>432+133.4+65.2-100</f>
        <v>530.6</v>
      </c>
      <c r="K158" s="252">
        <v>529</v>
      </c>
      <c r="N158" s="298"/>
      <c r="O158" s="298"/>
    </row>
    <row r="159" spans="1:11" s="342" customFormat="1" ht="15.75" hidden="1">
      <c r="A159" s="335" t="s">
        <v>69</v>
      </c>
      <c r="B159" s="336">
        <v>802</v>
      </c>
      <c r="C159" s="337">
        <v>11</v>
      </c>
      <c r="D159" s="337">
        <v>0</v>
      </c>
      <c r="E159" s="338"/>
      <c r="F159" s="338"/>
      <c r="G159" s="339"/>
      <c r="H159" s="339"/>
      <c r="I159" s="340"/>
      <c r="J159" s="341">
        <f aca="true" t="shared" si="5" ref="J159:K164">J160</f>
        <v>0</v>
      </c>
      <c r="K159" s="341">
        <f t="shared" si="5"/>
        <v>0</v>
      </c>
    </row>
    <row r="160" spans="1:11" s="342" customFormat="1" ht="15.75" hidden="1">
      <c r="A160" s="335" t="s">
        <v>68</v>
      </c>
      <c r="B160" s="336">
        <v>802</v>
      </c>
      <c r="C160" s="337">
        <v>11</v>
      </c>
      <c r="D160" s="337">
        <v>1</v>
      </c>
      <c r="E160" s="338"/>
      <c r="F160" s="338"/>
      <c r="G160" s="339"/>
      <c r="H160" s="339"/>
      <c r="I160" s="340"/>
      <c r="J160" s="341">
        <f t="shared" si="5"/>
        <v>0</v>
      </c>
      <c r="K160" s="341">
        <f t="shared" si="5"/>
        <v>0</v>
      </c>
    </row>
    <row r="161" spans="1:11" s="347" customFormat="1" ht="37.5" customHeight="1" hidden="1">
      <c r="A161" s="343" t="s">
        <v>241</v>
      </c>
      <c r="B161" s="336">
        <v>802</v>
      </c>
      <c r="C161" s="337">
        <v>11</v>
      </c>
      <c r="D161" s="337">
        <v>1</v>
      </c>
      <c r="E161" s="344" t="s">
        <v>242</v>
      </c>
      <c r="F161" s="344" t="s">
        <v>96</v>
      </c>
      <c r="G161" s="344" t="s">
        <v>131</v>
      </c>
      <c r="H161" s="344" t="s">
        <v>132</v>
      </c>
      <c r="I161" s="345"/>
      <c r="J161" s="346">
        <f t="shared" si="5"/>
        <v>0</v>
      </c>
      <c r="K161" s="346">
        <f t="shared" si="5"/>
        <v>0</v>
      </c>
    </row>
    <row r="162" spans="1:11" s="354" customFormat="1" ht="31.5" hidden="1">
      <c r="A162" s="348" t="s">
        <v>207</v>
      </c>
      <c r="B162" s="349">
        <v>802</v>
      </c>
      <c r="C162" s="350">
        <v>11</v>
      </c>
      <c r="D162" s="350">
        <v>1</v>
      </c>
      <c r="E162" s="351" t="s">
        <v>242</v>
      </c>
      <c r="F162" s="351" t="s">
        <v>96</v>
      </c>
      <c r="G162" s="351" t="s">
        <v>190</v>
      </c>
      <c r="H162" s="351" t="s">
        <v>132</v>
      </c>
      <c r="I162" s="352"/>
      <c r="J162" s="353">
        <f>J165</f>
        <v>0</v>
      </c>
      <c r="K162" s="353">
        <f>K165</f>
        <v>0</v>
      </c>
    </row>
    <row r="163" spans="1:11" s="354" customFormat="1" ht="21.75" customHeight="1" hidden="1">
      <c r="A163" s="355" t="s">
        <v>208</v>
      </c>
      <c r="B163" s="356">
        <v>802</v>
      </c>
      <c r="C163" s="357">
        <v>11</v>
      </c>
      <c r="D163" s="357">
        <v>1</v>
      </c>
      <c r="E163" s="351" t="s">
        <v>242</v>
      </c>
      <c r="F163" s="351" t="s">
        <v>96</v>
      </c>
      <c r="G163" s="351" t="s">
        <v>190</v>
      </c>
      <c r="H163" s="351" t="s">
        <v>299</v>
      </c>
      <c r="I163" s="352"/>
      <c r="J163" s="353">
        <f>J164+J165</f>
        <v>0</v>
      </c>
      <c r="K163" s="353">
        <f>K164+K165</f>
        <v>0</v>
      </c>
    </row>
    <row r="164" spans="1:11" s="361" customFormat="1" ht="31.5" hidden="1">
      <c r="A164" s="358" t="s">
        <v>152</v>
      </c>
      <c r="B164" s="359">
        <v>802</v>
      </c>
      <c r="C164" s="360">
        <v>11</v>
      </c>
      <c r="D164" s="360">
        <v>1</v>
      </c>
      <c r="E164" s="344" t="s">
        <v>242</v>
      </c>
      <c r="F164" s="344" t="s">
        <v>96</v>
      </c>
      <c r="G164" s="344" t="s">
        <v>190</v>
      </c>
      <c r="H164" s="344" t="s">
        <v>299</v>
      </c>
      <c r="I164" s="345">
        <v>240</v>
      </c>
      <c r="J164" s="346">
        <f t="shared" si="5"/>
        <v>0</v>
      </c>
      <c r="K164" s="346">
        <f t="shared" si="5"/>
        <v>0</v>
      </c>
    </row>
    <row r="165" spans="1:11" s="361" customFormat="1" ht="34.5" customHeight="1" hidden="1">
      <c r="A165" s="362" t="s">
        <v>95</v>
      </c>
      <c r="B165" s="359">
        <v>802</v>
      </c>
      <c r="C165" s="360">
        <v>11</v>
      </c>
      <c r="D165" s="360">
        <v>1</v>
      </c>
      <c r="E165" s="344" t="s">
        <v>242</v>
      </c>
      <c r="F165" s="344" t="s">
        <v>96</v>
      </c>
      <c r="G165" s="344" t="s">
        <v>190</v>
      </c>
      <c r="H165" s="344" t="s">
        <v>299</v>
      </c>
      <c r="I165" s="345">
        <v>244</v>
      </c>
      <c r="J165" s="346">
        <v>0</v>
      </c>
      <c r="K165" s="346">
        <v>0</v>
      </c>
    </row>
    <row r="166" spans="1:11" s="240" customFormat="1" ht="16.5" customHeight="1">
      <c r="A166" s="363" t="s">
        <v>209</v>
      </c>
      <c r="B166" s="293"/>
      <c r="C166" s="114"/>
      <c r="D166" s="114"/>
      <c r="E166" s="114"/>
      <c r="F166" s="175"/>
      <c r="G166" s="175"/>
      <c r="H166" s="175"/>
      <c r="I166" s="236"/>
      <c r="J166" s="239">
        <f>J168-J167</f>
        <v>8647.706</v>
      </c>
      <c r="K166" s="239">
        <f>K168-K167</f>
        <v>8378.026</v>
      </c>
    </row>
    <row r="167" spans="1:11" s="240" customFormat="1" ht="15.75" hidden="1">
      <c r="A167" s="364" t="s">
        <v>210</v>
      </c>
      <c r="B167" s="365"/>
      <c r="C167" s="190"/>
      <c r="D167" s="190"/>
      <c r="E167" s="191"/>
      <c r="F167" s="191"/>
      <c r="G167" s="175"/>
      <c r="H167" s="175"/>
      <c r="I167" s="177"/>
      <c r="J167" s="239">
        <v>0</v>
      </c>
      <c r="K167" s="239">
        <v>0</v>
      </c>
    </row>
    <row r="168" spans="1:11" s="245" customFormat="1" ht="15.75">
      <c r="A168" s="235" t="s">
        <v>67</v>
      </c>
      <c r="B168" s="237"/>
      <c r="C168" s="243"/>
      <c r="D168" s="243"/>
      <c r="E168" s="233"/>
      <c r="F168" s="233"/>
      <c r="G168" s="238"/>
      <c r="H168" s="238"/>
      <c r="I168" s="237"/>
      <c r="J168" s="239">
        <f>J19+J84+J91+J108+J101+J147+J153+J159</f>
        <v>8647.706</v>
      </c>
      <c r="K168" s="239">
        <f>K19+K84+K91+K108+K101+K147+K153+K159</f>
        <v>8378.026</v>
      </c>
    </row>
    <row r="169" ht="4.5" customHeight="1">
      <c r="J169" s="366"/>
    </row>
    <row r="170" spans="10:11" ht="12.75">
      <c r="J170" s="367"/>
      <c r="K170" s="368"/>
    </row>
    <row r="175" ht="12.75">
      <c r="M175" s="369"/>
    </row>
  </sheetData>
  <sheetProtection/>
  <mergeCells count="14">
    <mergeCell ref="C15:C16"/>
    <mergeCell ref="D15:D16"/>
    <mergeCell ref="E15:H16"/>
    <mergeCell ref="H5:K5"/>
    <mergeCell ref="H6:K6"/>
    <mergeCell ref="H7:K7"/>
    <mergeCell ref="I15:I16"/>
    <mergeCell ref="J15:K15"/>
    <mergeCell ref="E17:H17"/>
    <mergeCell ref="I2:K2"/>
    <mergeCell ref="H9:K9"/>
    <mergeCell ref="A13:K13"/>
    <mergeCell ref="A15:A16"/>
    <mergeCell ref="B15:B16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9" r:id="rId1"/>
  <rowBreaks count="2" manualBreakCount="2">
    <brk id="129" max="11" man="1"/>
    <brk id="14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02"/>
  <sheetViews>
    <sheetView view="pageBreakPreview" zoomScale="75" zoomScaleNormal="75" zoomScaleSheetLayoutView="75" zoomScalePageLayoutView="0" workbookViewId="0" topLeftCell="A10">
      <selection activeCell="G4" sqref="G4"/>
    </sheetView>
  </sheetViews>
  <sheetFormatPr defaultColWidth="9.00390625" defaultRowHeight="12.75"/>
  <cols>
    <col min="1" max="1" width="57.875" style="370" customWidth="1"/>
    <col min="2" max="2" width="4.25390625" style="370" customWidth="1"/>
    <col min="3" max="3" width="3.375" style="370" customWidth="1"/>
    <col min="4" max="4" width="3.625" style="370" customWidth="1"/>
    <col min="5" max="5" width="9.125" style="371" customWidth="1"/>
    <col min="6" max="6" width="6.25390625" style="371" customWidth="1"/>
    <col min="7" max="7" width="6.00390625" style="371" customWidth="1"/>
    <col min="8" max="8" width="10.25390625" style="371" customWidth="1"/>
    <col min="9" max="9" width="6.75390625" style="371" customWidth="1"/>
    <col min="10" max="10" width="14.375" style="372" customWidth="1"/>
    <col min="11" max="11" width="15.125" style="370" customWidth="1"/>
    <col min="12" max="16384" width="9.125" style="373" customWidth="1"/>
  </cols>
  <sheetData>
    <row r="1" spans="7:10" ht="18">
      <c r="G1" s="483" t="s">
        <v>178</v>
      </c>
      <c r="H1" s="501"/>
      <c r="I1" s="501"/>
      <c r="J1" s="501"/>
    </row>
    <row r="2" spans="7:10" ht="18">
      <c r="G2" s="483" t="s">
        <v>5</v>
      </c>
      <c r="H2" s="475"/>
      <c r="I2" s="475"/>
      <c r="J2" s="475"/>
    </row>
    <row r="3" spans="7:10" ht="18">
      <c r="G3" s="483" t="s">
        <v>331</v>
      </c>
      <c r="H3" s="475"/>
      <c r="I3" s="475"/>
      <c r="J3" s="475"/>
    </row>
    <row r="4" spans="7:10" ht="18">
      <c r="G4" s="54"/>
      <c r="H4" s="54"/>
      <c r="I4" s="53"/>
      <c r="J4" s="98"/>
    </row>
    <row r="5" spans="1:13" s="231" customFormat="1" ht="15">
      <c r="A5" s="374"/>
      <c r="B5" s="374"/>
      <c r="C5" s="374"/>
      <c r="D5" s="374"/>
      <c r="E5" s="375"/>
      <c r="F5" s="375"/>
      <c r="G5" s="481" t="s">
        <v>126</v>
      </c>
      <c r="H5" s="475"/>
      <c r="I5" s="475"/>
      <c r="J5" s="475"/>
      <c r="K5" s="226"/>
      <c r="L5" s="228"/>
      <c r="M5" s="228"/>
    </row>
    <row r="6" spans="1:13" s="231" customFormat="1" ht="15">
      <c r="A6" s="375"/>
      <c r="B6" s="375"/>
      <c r="C6" s="375"/>
      <c r="D6" s="375"/>
      <c r="E6" s="375"/>
      <c r="F6" s="375"/>
      <c r="G6" s="89"/>
      <c r="H6" s="375"/>
      <c r="I6" s="375"/>
      <c r="J6" s="89"/>
      <c r="K6" s="375"/>
      <c r="L6" s="376"/>
      <c r="M6" s="376"/>
    </row>
    <row r="7" spans="1:13" s="231" customFormat="1" ht="18.75">
      <c r="A7" s="502" t="s">
        <v>218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376"/>
    </row>
    <row r="8" spans="1:11" s="231" customFormat="1" ht="51" customHeight="1">
      <c r="A8" s="503" t="s">
        <v>321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</row>
    <row r="9" spans="1:11" ht="3.75" customHeight="1">
      <c r="A9" s="504"/>
      <c r="B9" s="504"/>
      <c r="C9" s="504"/>
      <c r="D9" s="504"/>
      <c r="E9" s="504"/>
      <c r="F9" s="504"/>
      <c r="G9" s="504"/>
      <c r="H9" s="504"/>
      <c r="I9" s="505"/>
      <c r="J9" s="505"/>
      <c r="K9" s="505"/>
    </row>
    <row r="10" spans="1:11" ht="26.25" customHeight="1">
      <c r="A10" s="511" t="s">
        <v>211</v>
      </c>
      <c r="B10" s="512" t="s">
        <v>109</v>
      </c>
      <c r="C10" s="513"/>
      <c r="D10" s="513"/>
      <c r="E10" s="514"/>
      <c r="F10" s="518" t="s">
        <v>112</v>
      </c>
      <c r="G10" s="519" t="s">
        <v>111</v>
      </c>
      <c r="H10" s="519" t="s">
        <v>110</v>
      </c>
      <c r="I10" s="518" t="s">
        <v>108</v>
      </c>
      <c r="J10" s="506" t="s">
        <v>235</v>
      </c>
      <c r="K10" s="507"/>
    </row>
    <row r="11" spans="1:11" ht="18">
      <c r="A11" s="511"/>
      <c r="B11" s="515"/>
      <c r="C11" s="516"/>
      <c r="D11" s="516"/>
      <c r="E11" s="517"/>
      <c r="F11" s="518"/>
      <c r="G11" s="519"/>
      <c r="H11" s="519"/>
      <c r="I11" s="518"/>
      <c r="J11" s="122" t="s">
        <v>89</v>
      </c>
      <c r="K11" s="123" t="s">
        <v>8</v>
      </c>
    </row>
    <row r="12" spans="1:11" ht="18">
      <c r="A12" s="378">
        <v>1</v>
      </c>
      <c r="B12" s="508">
        <v>2</v>
      </c>
      <c r="C12" s="509"/>
      <c r="D12" s="509"/>
      <c r="E12" s="510"/>
      <c r="F12" s="307">
        <v>3</v>
      </c>
      <c r="G12" s="307">
        <v>4</v>
      </c>
      <c r="H12" s="307">
        <v>5</v>
      </c>
      <c r="I12" s="307">
        <v>6</v>
      </c>
      <c r="J12" s="378">
        <v>7</v>
      </c>
      <c r="K12" s="378">
        <v>8</v>
      </c>
    </row>
    <row r="13" spans="1:11" s="379" customFormat="1" ht="57" customHeight="1">
      <c r="A13" s="210" t="s">
        <v>241</v>
      </c>
      <c r="B13" s="209" t="s">
        <v>242</v>
      </c>
      <c r="C13" s="209" t="s">
        <v>96</v>
      </c>
      <c r="D13" s="209" t="s">
        <v>131</v>
      </c>
      <c r="E13" s="241" t="s">
        <v>132</v>
      </c>
      <c r="F13" s="236"/>
      <c r="G13" s="236"/>
      <c r="H13" s="113"/>
      <c r="I13" s="113"/>
      <c r="J13" s="239"/>
      <c r="K13" s="233"/>
    </row>
    <row r="14" spans="1:11" s="332" customFormat="1" ht="39" customHeight="1">
      <c r="A14" s="208" t="s">
        <v>289</v>
      </c>
      <c r="B14" s="207" t="s">
        <v>242</v>
      </c>
      <c r="C14" s="207" t="s">
        <v>96</v>
      </c>
      <c r="D14" s="207" t="s">
        <v>182</v>
      </c>
      <c r="E14" s="241" t="s">
        <v>132</v>
      </c>
      <c r="F14" s="236">
        <v>802</v>
      </c>
      <c r="G14" s="241" t="s">
        <v>187</v>
      </c>
      <c r="H14" s="206">
        <v>10</v>
      </c>
      <c r="I14" s="114"/>
      <c r="J14" s="239">
        <f>J16+J18</f>
        <v>710</v>
      </c>
      <c r="K14" s="239">
        <f>K16+K18</f>
        <v>683.7</v>
      </c>
    </row>
    <row r="15" spans="1:11" s="380" customFormat="1" ht="27" customHeight="1">
      <c r="A15" s="297" t="s">
        <v>290</v>
      </c>
      <c r="B15" s="324" t="s">
        <v>242</v>
      </c>
      <c r="C15" s="324" t="s">
        <v>96</v>
      </c>
      <c r="D15" s="324" t="s">
        <v>182</v>
      </c>
      <c r="E15" s="324" t="s">
        <v>166</v>
      </c>
      <c r="F15" s="317">
        <v>802</v>
      </c>
      <c r="G15" s="324" t="s">
        <v>187</v>
      </c>
      <c r="H15" s="205">
        <v>10</v>
      </c>
      <c r="I15" s="188"/>
      <c r="J15" s="303">
        <f>J16</f>
        <v>360</v>
      </c>
      <c r="K15" s="303">
        <f>K16</f>
        <v>333.7</v>
      </c>
    </row>
    <row r="16" spans="1:11" s="379" customFormat="1" ht="42" customHeight="1">
      <c r="A16" s="285" t="s">
        <v>152</v>
      </c>
      <c r="B16" s="243" t="s">
        <v>242</v>
      </c>
      <c r="C16" s="243" t="s">
        <v>96</v>
      </c>
      <c r="D16" s="243" t="s">
        <v>182</v>
      </c>
      <c r="E16" s="243" t="s">
        <v>166</v>
      </c>
      <c r="F16" s="237">
        <v>802</v>
      </c>
      <c r="G16" s="243" t="s">
        <v>187</v>
      </c>
      <c r="H16" s="172">
        <v>10</v>
      </c>
      <c r="I16" s="113">
        <v>240</v>
      </c>
      <c r="J16" s="244">
        <f>'[1]приложение 6'!J100</f>
        <v>360</v>
      </c>
      <c r="K16" s="244">
        <f>'Расходы (4) '!K96</f>
        <v>333.7</v>
      </c>
    </row>
    <row r="17" spans="1:11" s="379" customFormat="1" ht="42" customHeight="1">
      <c r="A17" s="326" t="s">
        <v>244</v>
      </c>
      <c r="B17" s="184" t="s">
        <v>242</v>
      </c>
      <c r="C17" s="324" t="s">
        <v>96</v>
      </c>
      <c r="D17" s="324" t="s">
        <v>182</v>
      </c>
      <c r="E17" s="324" t="s">
        <v>139</v>
      </c>
      <c r="F17" s="317">
        <v>802</v>
      </c>
      <c r="G17" s="324" t="s">
        <v>187</v>
      </c>
      <c r="H17" s="188">
        <v>10</v>
      </c>
      <c r="I17" s="188"/>
      <c r="J17" s="244">
        <f>J18</f>
        <v>350</v>
      </c>
      <c r="K17" s="244">
        <f>K18</f>
        <v>350</v>
      </c>
    </row>
    <row r="18" spans="1:11" s="379" customFormat="1" ht="42" customHeight="1">
      <c r="A18" s="285" t="s">
        <v>152</v>
      </c>
      <c r="B18" s="171" t="s">
        <v>242</v>
      </c>
      <c r="C18" s="243" t="s">
        <v>96</v>
      </c>
      <c r="D18" s="324" t="s">
        <v>182</v>
      </c>
      <c r="E18" s="243" t="s">
        <v>139</v>
      </c>
      <c r="F18" s="237">
        <v>802</v>
      </c>
      <c r="G18" s="243" t="s">
        <v>187</v>
      </c>
      <c r="H18" s="113">
        <v>10</v>
      </c>
      <c r="I18" s="113">
        <v>240</v>
      </c>
      <c r="J18" s="244">
        <f>'[1]приложение 6'!J103</f>
        <v>350</v>
      </c>
      <c r="K18" s="244">
        <f>'Расходы (4) '!K99</f>
        <v>350</v>
      </c>
    </row>
    <row r="19" spans="1:11" s="379" customFormat="1" ht="41.25" customHeight="1">
      <c r="A19" s="183" t="s">
        <v>293</v>
      </c>
      <c r="B19" s="168" t="s">
        <v>242</v>
      </c>
      <c r="C19" s="168" t="s">
        <v>96</v>
      </c>
      <c r="D19" s="168" t="s">
        <v>183</v>
      </c>
      <c r="E19" s="168" t="s">
        <v>132</v>
      </c>
      <c r="F19" s="166">
        <v>802</v>
      </c>
      <c r="G19" s="168" t="s">
        <v>198</v>
      </c>
      <c r="H19" s="175" t="s">
        <v>182</v>
      </c>
      <c r="I19" s="114"/>
      <c r="J19" s="239">
        <f>J21+J23</f>
        <v>459.6</v>
      </c>
      <c r="K19" s="239">
        <f>K23+K21</f>
        <v>416.2</v>
      </c>
    </row>
    <row r="20" spans="1:11" s="446" customFormat="1" ht="25.5" customHeight="1" hidden="1">
      <c r="A20" s="434" t="s">
        <v>294</v>
      </c>
      <c r="B20" s="186" t="s">
        <v>242</v>
      </c>
      <c r="C20" s="186" t="s">
        <v>96</v>
      </c>
      <c r="D20" s="186" t="s">
        <v>183</v>
      </c>
      <c r="E20" s="128" t="s">
        <v>199</v>
      </c>
      <c r="F20" s="187">
        <v>802</v>
      </c>
      <c r="G20" s="186" t="s">
        <v>198</v>
      </c>
      <c r="H20" s="204" t="s">
        <v>182</v>
      </c>
      <c r="I20" s="203"/>
      <c r="J20" s="442">
        <f>J21</f>
        <v>0</v>
      </c>
      <c r="K20" s="442">
        <f>K21</f>
        <v>0</v>
      </c>
    </row>
    <row r="21" spans="1:11" s="446" customFormat="1" ht="31.5" customHeight="1" hidden="1">
      <c r="A21" s="440" t="s">
        <v>152</v>
      </c>
      <c r="B21" s="126" t="s">
        <v>242</v>
      </c>
      <c r="C21" s="126" t="s">
        <v>96</v>
      </c>
      <c r="D21" s="126" t="s">
        <v>183</v>
      </c>
      <c r="E21" s="128" t="s">
        <v>199</v>
      </c>
      <c r="F21" s="125">
        <v>802</v>
      </c>
      <c r="G21" s="126" t="s">
        <v>198</v>
      </c>
      <c r="H21" s="128" t="s">
        <v>182</v>
      </c>
      <c r="I21" s="127">
        <v>240</v>
      </c>
      <c r="J21" s="442">
        <f>'[1]приложение 6'!J117</f>
        <v>0</v>
      </c>
      <c r="K21" s="442">
        <v>0</v>
      </c>
    </row>
    <row r="22" spans="1:11" s="379" customFormat="1" ht="99.75" customHeight="1">
      <c r="A22" s="297" t="s">
        <v>167</v>
      </c>
      <c r="B22" s="184" t="s">
        <v>242</v>
      </c>
      <c r="C22" s="184" t="s">
        <v>96</v>
      </c>
      <c r="D22" s="184" t="s">
        <v>183</v>
      </c>
      <c r="E22" s="169" t="s">
        <v>168</v>
      </c>
      <c r="F22" s="185">
        <v>802</v>
      </c>
      <c r="G22" s="184" t="s">
        <v>198</v>
      </c>
      <c r="H22" s="182" t="s">
        <v>182</v>
      </c>
      <c r="I22" s="188"/>
      <c r="J22" s="244">
        <f>J23</f>
        <v>459.6</v>
      </c>
      <c r="K22" s="244">
        <f>K23</f>
        <v>416.2</v>
      </c>
    </row>
    <row r="23" spans="1:11" s="379" customFormat="1" ht="33" customHeight="1">
      <c r="A23" s="242" t="s">
        <v>152</v>
      </c>
      <c r="B23" s="171" t="s">
        <v>242</v>
      </c>
      <c r="C23" s="171" t="s">
        <v>96</v>
      </c>
      <c r="D23" s="171" t="s">
        <v>183</v>
      </c>
      <c r="E23" s="169" t="s">
        <v>168</v>
      </c>
      <c r="F23" s="167">
        <v>802</v>
      </c>
      <c r="G23" s="171" t="s">
        <v>198</v>
      </c>
      <c r="H23" s="169" t="s">
        <v>182</v>
      </c>
      <c r="I23" s="113">
        <v>240</v>
      </c>
      <c r="J23" s="244">
        <f>'[1]приложение 6'!J121</f>
        <v>459.6</v>
      </c>
      <c r="K23" s="244">
        <f>'Расходы (4) '!K116</f>
        <v>416.2</v>
      </c>
    </row>
    <row r="24" spans="1:11" s="379" customFormat="1" ht="36" customHeight="1">
      <c r="A24" s="183" t="s">
        <v>295</v>
      </c>
      <c r="B24" s="168" t="s">
        <v>242</v>
      </c>
      <c r="C24" s="168" t="s">
        <v>96</v>
      </c>
      <c r="D24" s="168" t="s">
        <v>187</v>
      </c>
      <c r="E24" s="175" t="s">
        <v>132</v>
      </c>
      <c r="F24" s="166">
        <v>802</v>
      </c>
      <c r="G24" s="168" t="s">
        <v>198</v>
      </c>
      <c r="H24" s="175" t="s">
        <v>183</v>
      </c>
      <c r="I24" s="114"/>
      <c r="J24" s="239">
        <f>J25+J28</f>
        <v>424.9</v>
      </c>
      <c r="K24" s="239">
        <f>K25</f>
        <v>418.20000000000005</v>
      </c>
    </row>
    <row r="25" spans="1:11" s="379" customFormat="1" ht="72.75" customHeight="1">
      <c r="A25" s="326" t="s">
        <v>169</v>
      </c>
      <c r="B25" s="184" t="s">
        <v>242</v>
      </c>
      <c r="C25" s="184" t="s">
        <v>96</v>
      </c>
      <c r="D25" s="184" t="s">
        <v>187</v>
      </c>
      <c r="E25" s="182" t="s">
        <v>170</v>
      </c>
      <c r="F25" s="185">
        <v>802</v>
      </c>
      <c r="G25" s="184" t="s">
        <v>198</v>
      </c>
      <c r="H25" s="182" t="s">
        <v>183</v>
      </c>
      <c r="I25" s="188"/>
      <c r="J25" s="244">
        <f>J26</f>
        <v>424.9</v>
      </c>
      <c r="K25" s="244">
        <f>K26</f>
        <v>418.20000000000005</v>
      </c>
    </row>
    <row r="26" spans="1:11" s="379" customFormat="1" ht="42" customHeight="1">
      <c r="A26" s="242" t="s">
        <v>152</v>
      </c>
      <c r="B26" s="171" t="s">
        <v>242</v>
      </c>
      <c r="C26" s="171" t="s">
        <v>96</v>
      </c>
      <c r="D26" s="171" t="s">
        <v>187</v>
      </c>
      <c r="E26" s="169" t="s">
        <v>170</v>
      </c>
      <c r="F26" s="167">
        <v>802</v>
      </c>
      <c r="G26" s="171" t="s">
        <v>198</v>
      </c>
      <c r="H26" s="169" t="s">
        <v>183</v>
      </c>
      <c r="I26" s="113">
        <v>240</v>
      </c>
      <c r="J26" s="244">
        <f>'[1]приложение 6'!J126</f>
        <v>424.9</v>
      </c>
      <c r="K26" s="244">
        <f>'Расходы (4) '!K123</f>
        <v>418.20000000000005</v>
      </c>
    </row>
    <row r="27" spans="1:11" s="445" customFormat="1" ht="42" customHeight="1" hidden="1">
      <c r="A27" s="444" t="s">
        <v>244</v>
      </c>
      <c r="B27" s="186" t="s">
        <v>242</v>
      </c>
      <c r="C27" s="186" t="s">
        <v>96</v>
      </c>
      <c r="D27" s="186" t="s">
        <v>187</v>
      </c>
      <c r="E27" s="204" t="s">
        <v>139</v>
      </c>
      <c r="F27" s="187">
        <v>802</v>
      </c>
      <c r="G27" s="186" t="s">
        <v>198</v>
      </c>
      <c r="H27" s="204" t="s">
        <v>183</v>
      </c>
      <c r="I27" s="203"/>
      <c r="J27" s="437">
        <f>J28</f>
        <v>0</v>
      </c>
      <c r="K27" s="437">
        <f>K28</f>
        <v>0</v>
      </c>
    </row>
    <row r="28" spans="1:11" s="446" customFormat="1" ht="42" customHeight="1" hidden="1">
      <c r="A28" s="124" t="s">
        <v>152</v>
      </c>
      <c r="B28" s="126" t="s">
        <v>242</v>
      </c>
      <c r="C28" s="126" t="s">
        <v>96</v>
      </c>
      <c r="D28" s="126" t="s">
        <v>187</v>
      </c>
      <c r="E28" s="128" t="s">
        <v>139</v>
      </c>
      <c r="F28" s="125">
        <v>802</v>
      </c>
      <c r="G28" s="126" t="s">
        <v>198</v>
      </c>
      <c r="H28" s="128" t="s">
        <v>183</v>
      </c>
      <c r="I28" s="127">
        <v>240</v>
      </c>
      <c r="J28" s="442">
        <f>'[1]приложение 6'!J130</f>
        <v>0</v>
      </c>
      <c r="K28" s="442">
        <f>'[1]приложение 6'!K130</f>
        <v>0</v>
      </c>
    </row>
    <row r="29" spans="1:11" s="379" customFormat="1" ht="48.75" customHeight="1">
      <c r="A29" s="320" t="s">
        <v>296</v>
      </c>
      <c r="B29" s="168"/>
      <c r="C29" s="168"/>
      <c r="D29" s="168"/>
      <c r="E29" s="175"/>
      <c r="F29" s="166"/>
      <c r="G29" s="168"/>
      <c r="H29" s="175"/>
      <c r="I29" s="114"/>
      <c r="J29" s="239">
        <f>J31+J33+J35+J37+J39</f>
        <v>1429.126</v>
      </c>
      <c r="K29" s="239">
        <f>K31+K33+K35+K37+K39</f>
        <v>1339.026</v>
      </c>
    </row>
    <row r="30" spans="1:11" s="379" customFormat="1" ht="30.75" customHeight="1">
      <c r="A30" s="323" t="s">
        <v>297</v>
      </c>
      <c r="B30" s="171" t="s">
        <v>242</v>
      </c>
      <c r="C30" s="324" t="s">
        <v>96</v>
      </c>
      <c r="D30" s="324" t="s">
        <v>185</v>
      </c>
      <c r="E30" s="243" t="s">
        <v>172</v>
      </c>
      <c r="F30" s="317">
        <v>802</v>
      </c>
      <c r="G30" s="324" t="s">
        <v>198</v>
      </c>
      <c r="H30" s="188">
        <v>3</v>
      </c>
      <c r="I30" s="188"/>
      <c r="J30" s="244">
        <f>J31</f>
        <v>54</v>
      </c>
      <c r="K30" s="244">
        <f>K31</f>
        <v>53.5</v>
      </c>
    </row>
    <row r="31" spans="1:11" s="379" customFormat="1" ht="33.75" customHeight="1">
      <c r="A31" s="285" t="s">
        <v>152</v>
      </c>
      <c r="B31" s="171" t="s">
        <v>242</v>
      </c>
      <c r="C31" s="243" t="s">
        <v>96</v>
      </c>
      <c r="D31" s="324" t="s">
        <v>185</v>
      </c>
      <c r="E31" s="243" t="s">
        <v>172</v>
      </c>
      <c r="F31" s="237">
        <v>802</v>
      </c>
      <c r="G31" s="243" t="s">
        <v>198</v>
      </c>
      <c r="H31" s="113">
        <v>3</v>
      </c>
      <c r="I31" s="113">
        <v>240</v>
      </c>
      <c r="J31" s="244">
        <f>'[1]приложение 6'!J137</f>
        <v>54</v>
      </c>
      <c r="K31" s="244">
        <f>'Расходы (4) '!K133</f>
        <v>53.5</v>
      </c>
    </row>
    <row r="32" spans="1:11" s="379" customFormat="1" ht="24.75" customHeight="1">
      <c r="A32" s="323" t="s">
        <v>201</v>
      </c>
      <c r="B32" s="171" t="s">
        <v>242</v>
      </c>
      <c r="C32" s="324" t="s">
        <v>96</v>
      </c>
      <c r="D32" s="324" t="s">
        <v>185</v>
      </c>
      <c r="E32" s="324" t="s">
        <v>173</v>
      </c>
      <c r="F32" s="317">
        <v>802</v>
      </c>
      <c r="G32" s="324" t="s">
        <v>198</v>
      </c>
      <c r="H32" s="188">
        <v>3</v>
      </c>
      <c r="I32" s="188"/>
      <c r="J32" s="244">
        <f>J33</f>
        <v>271.6</v>
      </c>
      <c r="K32" s="244">
        <f>K33</f>
        <v>191.7</v>
      </c>
    </row>
    <row r="33" spans="1:11" s="379" customFormat="1" ht="31.5" customHeight="1">
      <c r="A33" s="285" t="s">
        <v>152</v>
      </c>
      <c r="B33" s="171" t="s">
        <v>242</v>
      </c>
      <c r="C33" s="243" t="s">
        <v>96</v>
      </c>
      <c r="D33" s="324" t="s">
        <v>185</v>
      </c>
      <c r="E33" s="243" t="s">
        <v>173</v>
      </c>
      <c r="F33" s="237">
        <v>802</v>
      </c>
      <c r="G33" s="243" t="s">
        <v>198</v>
      </c>
      <c r="H33" s="113">
        <v>3</v>
      </c>
      <c r="I33" s="113">
        <v>240</v>
      </c>
      <c r="J33" s="244">
        <f>'[1]приложение 6'!J140</f>
        <v>271.6</v>
      </c>
      <c r="K33" s="244">
        <f>'Расходы (4) '!K136</f>
        <v>191.7</v>
      </c>
    </row>
    <row r="34" spans="1:11" s="379" customFormat="1" ht="21.75" customHeight="1">
      <c r="A34" s="326" t="s">
        <v>243</v>
      </c>
      <c r="B34" s="171" t="s">
        <v>242</v>
      </c>
      <c r="C34" s="324" t="s">
        <v>96</v>
      </c>
      <c r="D34" s="324" t="s">
        <v>185</v>
      </c>
      <c r="E34" s="324" t="s">
        <v>171</v>
      </c>
      <c r="F34" s="317">
        <v>802</v>
      </c>
      <c r="G34" s="324" t="s">
        <v>198</v>
      </c>
      <c r="H34" s="188">
        <v>3</v>
      </c>
      <c r="I34" s="179"/>
      <c r="J34" s="244">
        <f>J35</f>
        <v>670</v>
      </c>
      <c r="K34" s="244">
        <f>K35</f>
        <v>660.3</v>
      </c>
    </row>
    <row r="35" spans="1:11" s="379" customFormat="1" ht="36" customHeight="1">
      <c r="A35" s="285" t="s">
        <v>152</v>
      </c>
      <c r="B35" s="171" t="s">
        <v>242</v>
      </c>
      <c r="C35" s="243" t="s">
        <v>96</v>
      </c>
      <c r="D35" s="324" t="s">
        <v>185</v>
      </c>
      <c r="E35" s="243" t="s">
        <v>171</v>
      </c>
      <c r="F35" s="237">
        <v>802</v>
      </c>
      <c r="G35" s="243" t="s">
        <v>198</v>
      </c>
      <c r="H35" s="113">
        <v>3</v>
      </c>
      <c r="I35" s="113">
        <v>240</v>
      </c>
      <c r="J35" s="244">
        <f>'[1]приложение 6'!J143</f>
        <v>670</v>
      </c>
      <c r="K35" s="244">
        <f>'Расходы (4) '!K139</f>
        <v>660.3</v>
      </c>
    </row>
    <row r="36" spans="1:11" s="379" customFormat="1" ht="48" customHeight="1">
      <c r="A36" s="299" t="s">
        <v>266</v>
      </c>
      <c r="B36" s="171" t="s">
        <v>242</v>
      </c>
      <c r="C36" s="243" t="s">
        <v>96</v>
      </c>
      <c r="D36" s="324" t="s">
        <v>185</v>
      </c>
      <c r="E36" s="243" t="s">
        <v>267</v>
      </c>
      <c r="F36" s="237">
        <v>802</v>
      </c>
      <c r="G36" s="243" t="s">
        <v>198</v>
      </c>
      <c r="H36" s="113">
        <v>3</v>
      </c>
      <c r="I36" s="113"/>
      <c r="J36" s="244">
        <f>J37</f>
        <v>175.526</v>
      </c>
      <c r="K36" s="244">
        <f>K37</f>
        <v>175.526</v>
      </c>
    </row>
    <row r="37" spans="1:11" s="379" customFormat="1" ht="42" customHeight="1">
      <c r="A37" s="285" t="s">
        <v>152</v>
      </c>
      <c r="B37" s="171" t="s">
        <v>242</v>
      </c>
      <c r="C37" s="243" t="s">
        <v>96</v>
      </c>
      <c r="D37" s="324" t="s">
        <v>185</v>
      </c>
      <c r="E37" s="243" t="s">
        <v>267</v>
      </c>
      <c r="F37" s="237">
        <v>802</v>
      </c>
      <c r="G37" s="243" t="s">
        <v>198</v>
      </c>
      <c r="H37" s="113">
        <v>3</v>
      </c>
      <c r="I37" s="113">
        <v>240</v>
      </c>
      <c r="J37" s="244">
        <f>'[1]приложение 6'!J146</f>
        <v>175.526</v>
      </c>
      <c r="K37" s="244">
        <f>'Расходы (4) '!K142</f>
        <v>175.526</v>
      </c>
    </row>
    <row r="38" spans="1:11" s="380" customFormat="1" ht="23.25" customHeight="1">
      <c r="A38" s="326" t="s">
        <v>244</v>
      </c>
      <c r="B38" s="184" t="s">
        <v>242</v>
      </c>
      <c r="C38" s="324" t="s">
        <v>96</v>
      </c>
      <c r="D38" s="324" t="s">
        <v>185</v>
      </c>
      <c r="E38" s="324" t="s">
        <v>139</v>
      </c>
      <c r="F38" s="317">
        <v>802</v>
      </c>
      <c r="G38" s="324" t="s">
        <v>198</v>
      </c>
      <c r="H38" s="188">
        <v>3</v>
      </c>
      <c r="I38" s="188"/>
      <c r="J38" s="303">
        <f>J39</f>
        <v>258</v>
      </c>
      <c r="K38" s="303">
        <f>K39</f>
        <v>258</v>
      </c>
    </row>
    <row r="39" spans="1:11" s="379" customFormat="1" ht="33" customHeight="1">
      <c r="A39" s="285" t="s">
        <v>152</v>
      </c>
      <c r="B39" s="171" t="s">
        <v>242</v>
      </c>
      <c r="C39" s="243" t="s">
        <v>96</v>
      </c>
      <c r="D39" s="324" t="s">
        <v>185</v>
      </c>
      <c r="E39" s="243" t="s">
        <v>139</v>
      </c>
      <c r="F39" s="237">
        <v>802</v>
      </c>
      <c r="G39" s="243" t="s">
        <v>198</v>
      </c>
      <c r="H39" s="113">
        <v>3</v>
      </c>
      <c r="I39" s="113">
        <v>240</v>
      </c>
      <c r="J39" s="244">
        <f>'[1]приложение 6'!J149</f>
        <v>258</v>
      </c>
      <c r="K39" s="244">
        <f>'Расходы (4) '!K145</f>
        <v>258</v>
      </c>
    </row>
    <row r="40" spans="1:11" s="379" customFormat="1" ht="55.5" customHeight="1">
      <c r="A40" s="331" t="s">
        <v>298</v>
      </c>
      <c r="B40" s="241" t="s">
        <v>242</v>
      </c>
      <c r="C40" s="241" t="s">
        <v>96</v>
      </c>
      <c r="D40" s="241" t="s">
        <v>198</v>
      </c>
      <c r="E40" s="241" t="s">
        <v>132</v>
      </c>
      <c r="F40" s="166">
        <v>802</v>
      </c>
      <c r="G40" s="168" t="s">
        <v>202</v>
      </c>
      <c r="H40" s="175" t="s">
        <v>202</v>
      </c>
      <c r="I40" s="113"/>
      <c r="J40" s="239">
        <f>J41</f>
        <v>4.3</v>
      </c>
      <c r="K40" s="239">
        <f>K41</f>
        <v>4.3</v>
      </c>
    </row>
    <row r="41" spans="1:11" s="379" customFormat="1" ht="78.75" customHeight="1">
      <c r="A41" s="326" t="s">
        <v>174</v>
      </c>
      <c r="B41" s="324" t="s">
        <v>242</v>
      </c>
      <c r="C41" s="324" t="s">
        <v>96</v>
      </c>
      <c r="D41" s="324" t="s">
        <v>198</v>
      </c>
      <c r="E41" s="324" t="s">
        <v>175</v>
      </c>
      <c r="F41" s="185">
        <v>802</v>
      </c>
      <c r="G41" s="184" t="s">
        <v>202</v>
      </c>
      <c r="H41" s="182" t="s">
        <v>202</v>
      </c>
      <c r="I41" s="188"/>
      <c r="J41" s="244">
        <f>J42</f>
        <v>4.3</v>
      </c>
      <c r="K41" s="244">
        <f>K42</f>
        <v>4.3</v>
      </c>
    </row>
    <row r="42" spans="1:11" s="379" customFormat="1" ht="20.25" customHeight="1">
      <c r="A42" s="242" t="s">
        <v>98</v>
      </c>
      <c r="B42" s="243" t="s">
        <v>242</v>
      </c>
      <c r="C42" s="243" t="s">
        <v>96</v>
      </c>
      <c r="D42" s="243" t="s">
        <v>198</v>
      </c>
      <c r="E42" s="243" t="s">
        <v>175</v>
      </c>
      <c r="F42" s="167">
        <v>802</v>
      </c>
      <c r="G42" s="171" t="s">
        <v>202</v>
      </c>
      <c r="H42" s="169" t="s">
        <v>202</v>
      </c>
      <c r="I42" s="113">
        <v>540</v>
      </c>
      <c r="J42" s="244">
        <f>'[1]приложение 6'!J155</f>
        <v>4.3</v>
      </c>
      <c r="K42" s="244">
        <f>'Расходы (4) '!K152</f>
        <v>4.3</v>
      </c>
    </row>
    <row r="43" spans="1:11" s="332" customFormat="1" ht="48.75" customHeight="1">
      <c r="A43" s="140" t="s">
        <v>292</v>
      </c>
      <c r="B43" s="92" t="s">
        <v>242</v>
      </c>
      <c r="C43" s="92" t="s">
        <v>96</v>
      </c>
      <c r="D43" s="92" t="s">
        <v>202</v>
      </c>
      <c r="E43" s="92" t="s">
        <v>132</v>
      </c>
      <c r="F43" s="93">
        <v>802</v>
      </c>
      <c r="G43" s="92" t="s">
        <v>185</v>
      </c>
      <c r="H43" s="65" t="s">
        <v>212</v>
      </c>
      <c r="I43" s="64"/>
      <c r="J43" s="311">
        <f>J44</f>
        <v>250</v>
      </c>
      <c r="K43" s="311">
        <f>K44</f>
        <v>250</v>
      </c>
    </row>
    <row r="44" spans="1:11" s="332" customFormat="1" ht="73.5" customHeight="1">
      <c r="A44" s="312" t="s">
        <v>213</v>
      </c>
      <c r="B44" s="381" t="s">
        <v>242</v>
      </c>
      <c r="C44" s="381" t="s">
        <v>96</v>
      </c>
      <c r="D44" s="381" t="s">
        <v>202</v>
      </c>
      <c r="E44" s="381" t="s">
        <v>214</v>
      </c>
      <c r="F44" s="382">
        <v>802</v>
      </c>
      <c r="G44" s="381" t="s">
        <v>185</v>
      </c>
      <c r="H44" s="96" t="s">
        <v>212</v>
      </c>
      <c r="I44" s="94"/>
      <c r="J44" s="280">
        <f>J45</f>
        <v>250</v>
      </c>
      <c r="K44" s="280">
        <f>K45</f>
        <v>250</v>
      </c>
    </row>
    <row r="45" spans="1:11" s="332" customFormat="1" ht="37.5" customHeight="1">
      <c r="A45" s="86" t="s">
        <v>152</v>
      </c>
      <c r="B45" s="95" t="s">
        <v>242</v>
      </c>
      <c r="C45" s="95" t="s">
        <v>96</v>
      </c>
      <c r="D45" s="95" t="s">
        <v>202</v>
      </c>
      <c r="E45" s="95" t="s">
        <v>214</v>
      </c>
      <c r="F45" s="91">
        <v>802</v>
      </c>
      <c r="G45" s="95" t="s">
        <v>185</v>
      </c>
      <c r="H45" s="68" t="s">
        <v>212</v>
      </c>
      <c r="I45" s="66">
        <v>240</v>
      </c>
      <c r="J45" s="280">
        <f>'[1]приложение 6'!J104</f>
        <v>250</v>
      </c>
      <c r="K45" s="280">
        <v>250</v>
      </c>
    </row>
    <row r="46" spans="1:11" s="379" customFormat="1" ht="18">
      <c r="A46" s="383" t="s">
        <v>67</v>
      </c>
      <c r="B46" s="384"/>
      <c r="C46" s="384"/>
      <c r="D46" s="384"/>
      <c r="E46" s="241"/>
      <c r="F46" s="236"/>
      <c r="G46" s="236"/>
      <c r="H46" s="237"/>
      <c r="I46" s="237"/>
      <c r="J46" s="239">
        <f>J14+J19+J24+J29+J40+J43</f>
        <v>3277.9260000000004</v>
      </c>
      <c r="K46" s="239">
        <f>K14+K19+K24+K29+K40+K43</f>
        <v>3111.4260000000004</v>
      </c>
    </row>
    <row r="47" spans="1:11" ht="19.5" customHeight="1">
      <c r="A47" s="385"/>
      <c r="B47" s="386"/>
      <c r="C47" s="386"/>
      <c r="D47" s="386"/>
      <c r="E47" s="387"/>
      <c r="F47" s="387"/>
      <c r="G47" s="387"/>
      <c r="H47" s="388"/>
      <c r="I47" s="388"/>
      <c r="J47" s="389"/>
      <c r="K47" s="390"/>
    </row>
    <row r="48" spans="1:11" ht="18">
      <c r="A48" s="390"/>
      <c r="B48" s="391"/>
      <c r="C48" s="391"/>
      <c r="D48" s="391"/>
      <c r="E48" s="392"/>
      <c r="F48" s="392"/>
      <c r="G48" s="392"/>
      <c r="H48" s="392"/>
      <c r="I48" s="392"/>
      <c r="J48" s="393"/>
      <c r="K48" s="390"/>
    </row>
    <row r="49" spans="1:11" ht="18">
      <c r="A49" s="390"/>
      <c r="B49" s="390"/>
      <c r="C49" s="390"/>
      <c r="D49" s="390"/>
      <c r="E49" s="392"/>
      <c r="F49" s="392"/>
      <c r="G49" s="392"/>
      <c r="H49" s="392"/>
      <c r="I49" s="392"/>
      <c r="J49" s="394"/>
      <c r="K49" s="390"/>
    </row>
    <row r="50" spans="1:11" ht="18">
      <c r="A50" s="390"/>
      <c r="B50" s="390"/>
      <c r="C50" s="390"/>
      <c r="D50" s="390"/>
      <c r="E50" s="392"/>
      <c r="F50" s="392"/>
      <c r="G50" s="392"/>
      <c r="H50" s="392"/>
      <c r="I50" s="392"/>
      <c r="J50" s="394"/>
      <c r="K50" s="390"/>
    </row>
    <row r="51" spans="1:11" ht="18">
      <c r="A51" s="390"/>
      <c r="B51" s="390"/>
      <c r="C51" s="390"/>
      <c r="D51" s="390"/>
      <c r="E51" s="392"/>
      <c r="F51" s="392"/>
      <c r="G51" s="392"/>
      <c r="H51" s="392"/>
      <c r="I51" s="392"/>
      <c r="J51" s="394"/>
      <c r="K51" s="390"/>
    </row>
    <row r="52" spans="1:11" ht="18">
      <c r="A52" s="390"/>
      <c r="B52" s="390"/>
      <c r="C52" s="390"/>
      <c r="D52" s="390"/>
      <c r="E52" s="392"/>
      <c r="F52" s="392"/>
      <c r="G52" s="392"/>
      <c r="H52" s="392"/>
      <c r="I52" s="392"/>
      <c r="J52" s="394"/>
      <c r="K52" s="390"/>
    </row>
    <row r="53" spans="1:11" ht="18">
      <c r="A53" s="390"/>
      <c r="B53" s="390"/>
      <c r="C53" s="390"/>
      <c r="D53" s="390"/>
      <c r="E53" s="392"/>
      <c r="F53" s="392"/>
      <c r="G53" s="392"/>
      <c r="H53" s="392"/>
      <c r="I53" s="392"/>
      <c r="J53" s="394"/>
      <c r="K53" s="390"/>
    </row>
    <row r="54" spans="1:11" ht="18">
      <c r="A54" s="390"/>
      <c r="B54" s="390"/>
      <c r="C54" s="390"/>
      <c r="D54" s="390"/>
      <c r="E54" s="392"/>
      <c r="F54" s="392"/>
      <c r="G54" s="392"/>
      <c r="H54" s="392"/>
      <c r="I54" s="392"/>
      <c r="J54" s="394"/>
      <c r="K54" s="390"/>
    </row>
    <row r="55" spans="1:11" ht="18">
      <c r="A55" s="390"/>
      <c r="B55" s="390"/>
      <c r="C55" s="390"/>
      <c r="D55" s="390"/>
      <c r="E55" s="392"/>
      <c r="F55" s="392"/>
      <c r="G55" s="392"/>
      <c r="H55" s="392"/>
      <c r="I55" s="392"/>
      <c r="J55" s="394"/>
      <c r="K55" s="390"/>
    </row>
    <row r="56" spans="1:11" ht="18">
      <c r="A56" s="390"/>
      <c r="B56" s="390"/>
      <c r="C56" s="390"/>
      <c r="D56" s="390"/>
      <c r="E56" s="392"/>
      <c r="F56" s="392"/>
      <c r="G56" s="392"/>
      <c r="H56" s="392"/>
      <c r="I56" s="392"/>
      <c r="J56" s="394"/>
      <c r="K56" s="390"/>
    </row>
    <row r="57" spans="1:11" ht="18">
      <c r="A57" s="390"/>
      <c r="B57" s="390"/>
      <c r="C57" s="390"/>
      <c r="D57" s="390"/>
      <c r="E57" s="392"/>
      <c r="F57" s="392"/>
      <c r="G57" s="392"/>
      <c r="H57" s="392"/>
      <c r="I57" s="392"/>
      <c r="J57" s="394"/>
      <c r="K57" s="390"/>
    </row>
    <row r="58" spans="1:11" ht="18">
      <c r="A58" s="390"/>
      <c r="B58" s="390"/>
      <c r="C58" s="390"/>
      <c r="D58" s="390"/>
      <c r="E58" s="392"/>
      <c r="F58" s="392"/>
      <c r="G58" s="392"/>
      <c r="H58" s="392"/>
      <c r="I58" s="392"/>
      <c r="J58" s="394"/>
      <c r="K58" s="390"/>
    </row>
    <row r="59" spans="1:11" ht="18">
      <c r="A59" s="390"/>
      <c r="B59" s="390"/>
      <c r="C59" s="390"/>
      <c r="D59" s="390"/>
      <c r="E59" s="392"/>
      <c r="F59" s="392"/>
      <c r="G59" s="392"/>
      <c r="H59" s="392"/>
      <c r="I59" s="392"/>
      <c r="J59" s="394"/>
      <c r="K59" s="390"/>
    </row>
    <row r="60" spans="1:11" ht="18">
      <c r="A60" s="390"/>
      <c r="B60" s="390"/>
      <c r="C60" s="390"/>
      <c r="D60" s="390"/>
      <c r="E60" s="392"/>
      <c r="F60" s="392"/>
      <c r="G60" s="392"/>
      <c r="H60" s="392"/>
      <c r="I60" s="392"/>
      <c r="J60" s="394"/>
      <c r="K60" s="390"/>
    </row>
    <row r="61" spans="1:11" ht="18">
      <c r="A61" s="390"/>
      <c r="B61" s="390"/>
      <c r="C61" s="390"/>
      <c r="D61" s="390"/>
      <c r="E61" s="392"/>
      <c r="F61" s="392"/>
      <c r="G61" s="392"/>
      <c r="H61" s="392"/>
      <c r="I61" s="392"/>
      <c r="J61" s="394"/>
      <c r="K61" s="390"/>
    </row>
    <row r="62" spans="1:11" ht="18">
      <c r="A62" s="390"/>
      <c r="B62" s="390"/>
      <c r="C62" s="390"/>
      <c r="D62" s="390"/>
      <c r="E62" s="392"/>
      <c r="F62" s="392"/>
      <c r="G62" s="392"/>
      <c r="H62" s="392"/>
      <c r="I62" s="392"/>
      <c r="J62" s="394"/>
      <c r="K62" s="390"/>
    </row>
    <row r="63" spans="1:11" ht="18">
      <c r="A63" s="390"/>
      <c r="B63" s="390"/>
      <c r="C63" s="390"/>
      <c r="D63" s="390"/>
      <c r="E63" s="392"/>
      <c r="F63" s="392"/>
      <c r="G63" s="392"/>
      <c r="H63" s="392"/>
      <c r="I63" s="392"/>
      <c r="J63" s="394"/>
      <c r="K63" s="390"/>
    </row>
    <row r="64" spans="1:11" ht="18">
      <c r="A64" s="390"/>
      <c r="B64" s="390"/>
      <c r="C64" s="390"/>
      <c r="D64" s="390"/>
      <c r="E64" s="392"/>
      <c r="F64" s="392"/>
      <c r="G64" s="392"/>
      <c r="H64" s="392"/>
      <c r="I64" s="392"/>
      <c r="J64" s="394"/>
      <c r="K64" s="390"/>
    </row>
    <row r="65" spans="1:11" ht="18">
      <c r="A65" s="390"/>
      <c r="B65" s="390"/>
      <c r="C65" s="390"/>
      <c r="D65" s="390"/>
      <c r="E65" s="392"/>
      <c r="F65" s="392"/>
      <c r="G65" s="392"/>
      <c r="H65" s="392"/>
      <c r="I65" s="392"/>
      <c r="J65" s="394"/>
      <c r="K65" s="390"/>
    </row>
    <row r="66" spans="1:11" ht="18">
      <c r="A66" s="390"/>
      <c r="B66" s="390"/>
      <c r="C66" s="390"/>
      <c r="D66" s="390"/>
      <c r="E66" s="392"/>
      <c r="F66" s="392"/>
      <c r="G66" s="392"/>
      <c r="H66" s="392"/>
      <c r="I66" s="392"/>
      <c r="J66" s="394"/>
      <c r="K66" s="390"/>
    </row>
    <row r="67" spans="1:11" ht="18">
      <c r="A67" s="390"/>
      <c r="B67" s="390"/>
      <c r="C67" s="390"/>
      <c r="D67" s="390"/>
      <c r="E67" s="392"/>
      <c r="F67" s="392"/>
      <c r="G67" s="392"/>
      <c r="H67" s="392"/>
      <c r="I67" s="392"/>
      <c r="J67" s="394"/>
      <c r="K67" s="390"/>
    </row>
    <row r="68" spans="1:11" ht="18">
      <c r="A68" s="390"/>
      <c r="B68" s="390"/>
      <c r="C68" s="390"/>
      <c r="D68" s="390"/>
      <c r="E68" s="392"/>
      <c r="F68" s="392"/>
      <c r="G68" s="392"/>
      <c r="H68" s="392"/>
      <c r="I68" s="392"/>
      <c r="J68" s="394"/>
      <c r="K68" s="390"/>
    </row>
    <row r="69" spans="1:11" ht="18">
      <c r="A69" s="390"/>
      <c r="B69" s="390"/>
      <c r="C69" s="390"/>
      <c r="D69" s="390"/>
      <c r="E69" s="392"/>
      <c r="F69" s="392"/>
      <c r="G69" s="392"/>
      <c r="H69" s="392"/>
      <c r="I69" s="392"/>
      <c r="J69" s="394"/>
      <c r="K69" s="390"/>
    </row>
    <row r="70" spans="1:11" ht="18">
      <c r="A70" s="390"/>
      <c r="B70" s="390"/>
      <c r="C70" s="390"/>
      <c r="D70" s="390"/>
      <c r="E70" s="392"/>
      <c r="F70" s="392"/>
      <c r="G70" s="392"/>
      <c r="H70" s="392"/>
      <c r="I70" s="392"/>
      <c r="J70" s="394"/>
      <c r="K70" s="390"/>
    </row>
    <row r="71" spans="1:11" ht="18">
      <c r="A71" s="390"/>
      <c r="B71" s="390"/>
      <c r="C71" s="390"/>
      <c r="D71" s="390"/>
      <c r="E71" s="392"/>
      <c r="F71" s="392"/>
      <c r="G71" s="392"/>
      <c r="H71" s="392"/>
      <c r="I71" s="392"/>
      <c r="J71" s="394"/>
      <c r="K71" s="390"/>
    </row>
    <row r="72" spans="1:11" ht="18">
      <c r="A72" s="390"/>
      <c r="B72" s="390"/>
      <c r="C72" s="390"/>
      <c r="D72" s="390"/>
      <c r="E72" s="392"/>
      <c r="F72" s="392"/>
      <c r="G72" s="392"/>
      <c r="H72" s="392"/>
      <c r="I72" s="392"/>
      <c r="J72" s="394"/>
      <c r="K72" s="390"/>
    </row>
    <row r="73" spans="1:11" ht="18">
      <c r="A73" s="390"/>
      <c r="B73" s="390"/>
      <c r="C73" s="390"/>
      <c r="D73" s="390"/>
      <c r="E73" s="392"/>
      <c r="F73" s="392"/>
      <c r="G73" s="392"/>
      <c r="H73" s="392"/>
      <c r="I73" s="392"/>
      <c r="J73" s="394"/>
      <c r="K73" s="390"/>
    </row>
    <row r="74" spans="1:11" ht="18">
      <c r="A74" s="390"/>
      <c r="B74" s="390"/>
      <c r="C74" s="390"/>
      <c r="D74" s="390"/>
      <c r="E74" s="392"/>
      <c r="F74" s="392"/>
      <c r="G74" s="392"/>
      <c r="H74" s="392"/>
      <c r="I74" s="392"/>
      <c r="J74" s="394"/>
      <c r="K74" s="390"/>
    </row>
    <row r="75" spans="1:11" ht="18">
      <c r="A75" s="390"/>
      <c r="B75" s="390"/>
      <c r="C75" s="390"/>
      <c r="D75" s="390"/>
      <c r="E75" s="392"/>
      <c r="F75" s="392"/>
      <c r="G75" s="392"/>
      <c r="H75" s="392"/>
      <c r="I75" s="392"/>
      <c r="J75" s="394"/>
      <c r="K75" s="390"/>
    </row>
    <row r="76" spans="1:11" ht="18">
      <c r="A76" s="390"/>
      <c r="B76" s="390"/>
      <c r="C76" s="390"/>
      <c r="D76" s="390"/>
      <c r="E76" s="392"/>
      <c r="F76" s="392"/>
      <c r="G76" s="392"/>
      <c r="H76" s="392"/>
      <c r="I76" s="392"/>
      <c r="J76" s="394"/>
      <c r="K76" s="390"/>
    </row>
    <row r="77" spans="1:11" ht="18">
      <c r="A77" s="390"/>
      <c r="B77" s="390"/>
      <c r="C77" s="390"/>
      <c r="D77" s="390"/>
      <c r="E77" s="392"/>
      <c r="F77" s="392"/>
      <c r="G77" s="392"/>
      <c r="H77" s="392"/>
      <c r="I77" s="392"/>
      <c r="J77" s="394"/>
      <c r="K77" s="390"/>
    </row>
    <row r="78" spans="1:11" ht="18">
      <c r="A78" s="390"/>
      <c r="B78" s="390"/>
      <c r="C78" s="390"/>
      <c r="D78" s="390"/>
      <c r="E78" s="392"/>
      <c r="F78" s="392"/>
      <c r="G78" s="392"/>
      <c r="H78" s="392"/>
      <c r="I78" s="392"/>
      <c r="J78" s="394"/>
      <c r="K78" s="390"/>
    </row>
    <row r="79" spans="1:11" ht="18">
      <c r="A79" s="390"/>
      <c r="B79" s="390"/>
      <c r="C79" s="390"/>
      <c r="D79" s="390"/>
      <c r="E79" s="392"/>
      <c r="F79" s="392"/>
      <c r="G79" s="392"/>
      <c r="H79" s="392"/>
      <c r="I79" s="392"/>
      <c r="J79" s="394"/>
      <c r="K79" s="390"/>
    </row>
    <row r="80" spans="1:11" ht="18">
      <c r="A80" s="390"/>
      <c r="B80" s="390"/>
      <c r="C80" s="390"/>
      <c r="D80" s="390"/>
      <c r="E80" s="392"/>
      <c r="F80" s="392"/>
      <c r="G80" s="392"/>
      <c r="H80" s="392"/>
      <c r="I80" s="392"/>
      <c r="J80" s="394"/>
      <c r="K80" s="390"/>
    </row>
    <row r="81" spans="1:11" ht="18">
      <c r="A81" s="390"/>
      <c r="B81" s="390"/>
      <c r="C81" s="390"/>
      <c r="D81" s="390"/>
      <c r="E81" s="392"/>
      <c r="F81" s="392"/>
      <c r="G81" s="392"/>
      <c r="H81" s="392"/>
      <c r="I81" s="392"/>
      <c r="J81" s="394"/>
      <c r="K81" s="390"/>
    </row>
    <row r="82" spans="1:11" ht="18">
      <c r="A82" s="390"/>
      <c r="B82" s="390"/>
      <c r="C82" s="390"/>
      <c r="D82" s="390"/>
      <c r="E82" s="392"/>
      <c r="F82" s="392"/>
      <c r="G82" s="392"/>
      <c r="H82" s="392"/>
      <c r="I82" s="392"/>
      <c r="J82" s="394"/>
      <c r="K82" s="390"/>
    </row>
    <row r="83" spans="1:11" ht="18">
      <c r="A83" s="390"/>
      <c r="B83" s="390"/>
      <c r="C83" s="390"/>
      <c r="D83" s="390"/>
      <c r="E83" s="392"/>
      <c r="F83" s="392"/>
      <c r="G83" s="392"/>
      <c r="H83" s="392"/>
      <c r="I83" s="392"/>
      <c r="J83" s="394"/>
      <c r="K83" s="390"/>
    </row>
    <row r="84" spans="1:11" ht="18">
      <c r="A84" s="390"/>
      <c r="B84" s="390"/>
      <c r="C84" s="390"/>
      <c r="D84" s="390"/>
      <c r="E84" s="392"/>
      <c r="F84" s="392"/>
      <c r="G84" s="392"/>
      <c r="H84" s="392"/>
      <c r="I84" s="392"/>
      <c r="J84" s="394"/>
      <c r="K84" s="390"/>
    </row>
    <row r="85" spans="1:11" ht="18">
      <c r="A85" s="390"/>
      <c r="B85" s="390"/>
      <c r="C85" s="390"/>
      <c r="D85" s="390"/>
      <c r="E85" s="392"/>
      <c r="F85" s="392"/>
      <c r="G85" s="392"/>
      <c r="H85" s="392"/>
      <c r="I85" s="392"/>
      <c r="J85" s="394"/>
      <c r="K85" s="390"/>
    </row>
    <row r="86" spans="1:11" ht="18">
      <c r="A86" s="390"/>
      <c r="B86" s="390"/>
      <c r="C86" s="390"/>
      <c r="D86" s="390"/>
      <c r="E86" s="392"/>
      <c r="F86" s="392"/>
      <c r="G86" s="392"/>
      <c r="H86" s="392"/>
      <c r="I86" s="392"/>
      <c r="J86" s="394"/>
      <c r="K86" s="390"/>
    </row>
    <row r="87" spans="1:11" ht="18">
      <c r="A87" s="390"/>
      <c r="B87" s="390"/>
      <c r="C87" s="390"/>
      <c r="D87" s="390"/>
      <c r="E87" s="392"/>
      <c r="F87" s="392"/>
      <c r="G87" s="392"/>
      <c r="H87" s="392"/>
      <c r="I87" s="392"/>
      <c r="J87" s="394"/>
      <c r="K87" s="390"/>
    </row>
    <row r="88" spans="1:11" ht="18">
      <c r="A88" s="390"/>
      <c r="B88" s="390"/>
      <c r="C88" s="390"/>
      <c r="D88" s="390"/>
      <c r="E88" s="392"/>
      <c r="F88" s="392"/>
      <c r="G88" s="392"/>
      <c r="H88" s="392"/>
      <c r="I88" s="392"/>
      <c r="J88" s="394"/>
      <c r="K88" s="390"/>
    </row>
    <row r="89" spans="1:11" ht="18">
      <c r="A89" s="390"/>
      <c r="B89" s="390"/>
      <c r="C89" s="390"/>
      <c r="D89" s="390"/>
      <c r="E89" s="392"/>
      <c r="F89" s="392"/>
      <c r="G89" s="392"/>
      <c r="H89" s="392"/>
      <c r="I89" s="392"/>
      <c r="J89" s="394"/>
      <c r="K89" s="390"/>
    </row>
    <row r="90" spans="1:11" ht="18">
      <c r="A90" s="390"/>
      <c r="B90" s="390"/>
      <c r="C90" s="390"/>
      <c r="D90" s="390"/>
      <c r="E90" s="392"/>
      <c r="F90" s="392"/>
      <c r="G90" s="392"/>
      <c r="H90" s="392"/>
      <c r="I90" s="392"/>
      <c r="J90" s="394"/>
      <c r="K90" s="390"/>
    </row>
    <row r="91" spans="1:11" ht="18">
      <c r="A91" s="390"/>
      <c r="B91" s="390"/>
      <c r="C91" s="390"/>
      <c r="D91" s="390"/>
      <c r="E91" s="392"/>
      <c r="F91" s="392"/>
      <c r="G91" s="392"/>
      <c r="H91" s="392"/>
      <c r="I91" s="392"/>
      <c r="J91" s="394"/>
      <c r="K91" s="390"/>
    </row>
    <row r="92" spans="1:11" ht="18">
      <c r="A92" s="390"/>
      <c r="B92" s="390"/>
      <c r="C92" s="390"/>
      <c r="D92" s="390"/>
      <c r="E92" s="392"/>
      <c r="F92" s="392"/>
      <c r="G92" s="392"/>
      <c r="H92" s="392"/>
      <c r="I92" s="392"/>
      <c r="J92" s="394"/>
      <c r="K92" s="390"/>
    </row>
    <row r="93" spans="1:11" ht="18">
      <c r="A93" s="390"/>
      <c r="B93" s="390"/>
      <c r="C93" s="390"/>
      <c r="D93" s="390"/>
      <c r="E93" s="392"/>
      <c r="F93" s="392"/>
      <c r="G93" s="392"/>
      <c r="H93" s="392"/>
      <c r="I93" s="392"/>
      <c r="J93" s="394"/>
      <c r="K93" s="390"/>
    </row>
    <row r="94" spans="1:11" ht="18">
      <c r="A94" s="390"/>
      <c r="B94" s="390"/>
      <c r="C94" s="390"/>
      <c r="D94" s="390"/>
      <c r="E94" s="392"/>
      <c r="F94" s="392"/>
      <c r="G94" s="392"/>
      <c r="H94" s="392"/>
      <c r="I94" s="392"/>
      <c r="J94" s="394"/>
      <c r="K94" s="390"/>
    </row>
    <row r="95" spans="1:11" ht="18">
      <c r="A95" s="390"/>
      <c r="B95" s="390"/>
      <c r="C95" s="390"/>
      <c r="D95" s="390"/>
      <c r="E95" s="392"/>
      <c r="F95" s="392"/>
      <c r="G95" s="392"/>
      <c r="H95" s="392"/>
      <c r="I95" s="392"/>
      <c r="J95" s="394"/>
      <c r="K95" s="390"/>
    </row>
    <row r="96" spans="1:11" ht="18">
      <c r="A96" s="390"/>
      <c r="B96" s="390"/>
      <c r="C96" s="390"/>
      <c r="D96" s="390"/>
      <c r="E96" s="392"/>
      <c r="F96" s="392"/>
      <c r="G96" s="392"/>
      <c r="H96" s="392"/>
      <c r="I96" s="392"/>
      <c r="J96" s="394"/>
      <c r="K96" s="390"/>
    </row>
    <row r="97" spans="1:11" ht="18">
      <c r="A97" s="390"/>
      <c r="B97" s="390"/>
      <c r="C97" s="390"/>
      <c r="D97" s="390"/>
      <c r="E97" s="392"/>
      <c r="F97" s="392"/>
      <c r="G97" s="392"/>
      <c r="H97" s="392"/>
      <c r="I97" s="392"/>
      <c r="J97" s="394"/>
      <c r="K97" s="390"/>
    </row>
    <row r="98" spans="1:11" ht="18">
      <c r="A98" s="390"/>
      <c r="B98" s="390"/>
      <c r="C98" s="390"/>
      <c r="D98" s="390"/>
      <c r="E98" s="392"/>
      <c r="F98" s="392"/>
      <c r="G98" s="392"/>
      <c r="H98" s="392"/>
      <c r="I98" s="392"/>
      <c r="J98" s="394"/>
      <c r="K98" s="390"/>
    </row>
    <row r="99" spans="1:11" ht="18">
      <c r="A99" s="390"/>
      <c r="B99" s="390"/>
      <c r="C99" s="390"/>
      <c r="D99" s="390"/>
      <c r="E99" s="392"/>
      <c r="F99" s="392"/>
      <c r="G99" s="392"/>
      <c r="H99" s="392"/>
      <c r="I99" s="392"/>
      <c r="J99" s="394"/>
      <c r="K99" s="390"/>
    </row>
    <row r="100" spans="1:11" ht="18">
      <c r="A100" s="390"/>
      <c r="B100" s="390"/>
      <c r="C100" s="390"/>
      <c r="D100" s="390"/>
      <c r="E100" s="392"/>
      <c r="F100" s="392"/>
      <c r="G100" s="392"/>
      <c r="H100" s="392"/>
      <c r="I100" s="392"/>
      <c r="J100" s="394"/>
      <c r="K100" s="390"/>
    </row>
    <row r="101" spans="1:11" ht="18">
      <c r="A101" s="390"/>
      <c r="B101" s="390"/>
      <c r="C101" s="390"/>
      <c r="D101" s="390"/>
      <c r="E101" s="392"/>
      <c r="F101" s="392"/>
      <c r="G101" s="392"/>
      <c r="H101" s="392"/>
      <c r="I101" s="392"/>
      <c r="J101" s="394"/>
      <c r="K101" s="390"/>
    </row>
    <row r="102" spans="1:11" ht="18">
      <c r="A102" s="390"/>
      <c r="B102" s="390"/>
      <c r="C102" s="390"/>
      <c r="D102" s="390"/>
      <c r="E102" s="392"/>
      <c r="F102" s="392"/>
      <c r="G102" s="392"/>
      <c r="H102" s="392"/>
      <c r="I102" s="392"/>
      <c r="J102" s="394"/>
      <c r="K102" s="390"/>
    </row>
  </sheetData>
  <sheetProtection/>
  <mergeCells count="15">
    <mergeCell ref="A9:K9"/>
    <mergeCell ref="J10:K10"/>
    <mergeCell ref="B12:E12"/>
    <mergeCell ref="A10:A11"/>
    <mergeCell ref="B10:E11"/>
    <mergeCell ref="F10:F11"/>
    <mergeCell ref="G10:G11"/>
    <mergeCell ref="H10:H11"/>
    <mergeCell ref="I10:I11"/>
    <mergeCell ref="G1:J1"/>
    <mergeCell ref="G2:J2"/>
    <mergeCell ref="G3:J3"/>
    <mergeCell ref="A7:L7"/>
    <mergeCell ref="G5:J5"/>
    <mergeCell ref="A8:K8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9"/>
  <sheetViews>
    <sheetView view="pageBreakPreview" zoomScale="80" zoomScaleSheetLayoutView="80" zoomScalePageLayoutView="0" workbookViewId="0" topLeftCell="A22">
      <selection activeCell="C9" sqref="C9"/>
    </sheetView>
  </sheetViews>
  <sheetFormatPr defaultColWidth="9.00390625" defaultRowHeight="12.75"/>
  <cols>
    <col min="1" max="1" width="54.125" style="377" customWidth="1"/>
    <col min="2" max="2" width="29.125" style="377" customWidth="1"/>
    <col min="3" max="3" width="28.125" style="377" customWidth="1"/>
    <col min="4" max="16384" width="9.125" style="377" customWidth="1"/>
  </cols>
  <sheetData>
    <row r="1" spans="2:3" ht="15" hidden="1">
      <c r="B1" s="395" t="s">
        <v>300</v>
      </c>
      <c r="C1" s="395"/>
    </row>
    <row r="2" spans="2:3" ht="15" hidden="1">
      <c r="B2" s="395" t="s">
        <v>255</v>
      </c>
      <c r="C2" s="395"/>
    </row>
    <row r="3" spans="2:3" ht="15" hidden="1">
      <c r="B3" s="395" t="s">
        <v>301</v>
      </c>
      <c r="C3" s="395"/>
    </row>
    <row r="4" ht="15" hidden="1"/>
    <row r="5" ht="15" hidden="1"/>
    <row r="6" spans="2:3" ht="15">
      <c r="B6" s="225"/>
      <c r="C6" s="49" t="s">
        <v>140</v>
      </c>
    </row>
    <row r="7" spans="2:3" ht="15">
      <c r="B7" s="225"/>
      <c r="C7" s="49" t="s">
        <v>5</v>
      </c>
    </row>
    <row r="8" spans="2:3" ht="15">
      <c r="B8" s="225"/>
      <c r="C8" s="49" t="s">
        <v>332</v>
      </c>
    </row>
    <row r="9" ht="15">
      <c r="C9" s="49" t="s">
        <v>220</v>
      </c>
    </row>
    <row r="12" spans="1:7" ht="61.5" customHeight="1">
      <c r="A12" s="521" t="s">
        <v>322</v>
      </c>
      <c r="B12" s="521"/>
      <c r="C12" s="522"/>
      <c r="D12" s="396"/>
      <c r="E12" s="48"/>
      <c r="F12" s="48"/>
      <c r="G12" s="48"/>
    </row>
    <row r="13" spans="1:7" ht="15">
      <c r="A13" s="55"/>
      <c r="B13" s="397" t="s">
        <v>4</v>
      </c>
      <c r="C13" s="396"/>
      <c r="D13" s="396"/>
      <c r="E13" s="48"/>
      <c r="F13" s="48"/>
      <c r="G13" s="48"/>
    </row>
    <row r="14" spans="1:3" ht="15">
      <c r="A14" s="398" t="s">
        <v>116</v>
      </c>
      <c r="B14" s="56" t="s">
        <v>89</v>
      </c>
      <c r="C14" s="56" t="s">
        <v>8</v>
      </c>
    </row>
    <row r="15" spans="1:3" ht="15">
      <c r="A15" s="398">
        <v>1</v>
      </c>
      <c r="B15" s="398">
        <v>2</v>
      </c>
      <c r="C15" s="447"/>
    </row>
    <row r="16" spans="1:3" ht="15">
      <c r="A16" s="398" t="s">
        <v>302</v>
      </c>
      <c r="B16" s="398">
        <f>B17+B18</f>
        <v>35.8</v>
      </c>
      <c r="C16" s="449">
        <v>35.8</v>
      </c>
    </row>
    <row r="17" spans="1:3" ht="170.25" customHeight="1">
      <c r="A17" s="399" t="s">
        <v>303</v>
      </c>
      <c r="B17" s="400">
        <v>4.3</v>
      </c>
      <c r="C17" s="448">
        <v>4.3</v>
      </c>
    </row>
    <row r="18" spans="1:3" ht="109.5" customHeight="1">
      <c r="A18" s="399" t="s">
        <v>304</v>
      </c>
      <c r="B18" s="400">
        <v>31.5</v>
      </c>
      <c r="C18" s="448">
        <v>31.5</v>
      </c>
    </row>
    <row r="19" spans="1:3" ht="15.75">
      <c r="A19" s="520" t="s">
        <v>276</v>
      </c>
      <c r="B19" s="520"/>
      <c r="C19" s="448"/>
    </row>
    <row r="20" spans="1:3" ht="94.5">
      <c r="A20" s="401" t="s">
        <v>15</v>
      </c>
      <c r="B20" s="402">
        <f>'[1]приложение 2'!C56</f>
        <v>1098.6</v>
      </c>
      <c r="C20" s="448" t="s">
        <v>323</v>
      </c>
    </row>
    <row r="21" spans="1:3" ht="15.75">
      <c r="A21" s="403" t="s">
        <v>277</v>
      </c>
      <c r="B21" s="404">
        <f>B20</f>
        <v>1098.6</v>
      </c>
      <c r="C21" s="449" t="str">
        <f>C20</f>
        <v>1,098,6</v>
      </c>
    </row>
    <row r="22" spans="1:3" ht="15.75">
      <c r="A22" s="520" t="s">
        <v>305</v>
      </c>
      <c r="B22" s="520"/>
      <c r="C22" s="448"/>
    </row>
    <row r="23" spans="1:3" ht="100.5" customHeight="1">
      <c r="A23" s="405" t="s">
        <v>15</v>
      </c>
      <c r="B23" s="406">
        <f>B25+B26+B27+B28</f>
        <v>1134.4</v>
      </c>
      <c r="C23" s="406">
        <f>C25+C26+C27+C28</f>
        <v>1134.4</v>
      </c>
    </row>
    <row r="24" spans="1:3" ht="15.75">
      <c r="A24" s="407" t="s">
        <v>306</v>
      </c>
      <c r="B24" s="192"/>
      <c r="C24" s="448"/>
    </row>
    <row r="25" spans="1:3" ht="187.5" customHeight="1">
      <c r="A25" s="407" t="s">
        <v>307</v>
      </c>
      <c r="B25" s="408">
        <f>455.3+B17</f>
        <v>459.6</v>
      </c>
      <c r="C25" s="408">
        <f>455.3+C17</f>
        <v>459.6</v>
      </c>
    </row>
    <row r="26" spans="1:3" ht="104.25" customHeight="1">
      <c r="A26" s="407" t="s">
        <v>308</v>
      </c>
      <c r="B26" s="408">
        <f>43.3+B18+150+200</f>
        <v>424.8</v>
      </c>
      <c r="C26" s="408">
        <f>43.3+C18+150+200</f>
        <v>424.8</v>
      </c>
    </row>
    <row r="27" spans="1:3" ht="43.5" customHeight="1" hidden="1">
      <c r="A27" s="407" t="s">
        <v>309</v>
      </c>
      <c r="B27" s="408">
        <f>90-90</f>
        <v>0</v>
      </c>
      <c r="C27" s="408">
        <f>90-90</f>
        <v>0</v>
      </c>
    </row>
    <row r="28" spans="1:3" ht="49.5" customHeight="1">
      <c r="A28" s="407" t="s">
        <v>213</v>
      </c>
      <c r="B28" s="408">
        <f>'[1]приложение 6'!J104</f>
        <v>250</v>
      </c>
      <c r="C28" s="408">
        <v>250</v>
      </c>
    </row>
    <row r="29" ht="15">
      <c r="B29" s="409"/>
    </row>
  </sheetData>
  <sheetProtection/>
  <mergeCells count="3">
    <mergeCell ref="A19:B19"/>
    <mergeCell ref="A22:B22"/>
    <mergeCell ref="A12:C12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23"/>
  <sheetViews>
    <sheetView tabSelected="1" view="pageBreakPreview" zoomScale="90" zoomScaleSheetLayoutView="90" zoomScalePageLayoutView="0" workbookViewId="0" topLeftCell="A20">
      <selection activeCell="B8" sqref="B8"/>
    </sheetView>
  </sheetViews>
  <sheetFormatPr defaultColWidth="9.00390625" defaultRowHeight="12.75"/>
  <cols>
    <col min="1" max="1" width="59.25390625" style="377" customWidth="1"/>
    <col min="2" max="2" width="25.00390625" style="377" customWidth="1"/>
    <col min="3" max="3" width="21.625" style="377" customWidth="1"/>
    <col min="4" max="16384" width="9.125" style="377" customWidth="1"/>
  </cols>
  <sheetData>
    <row r="1" spans="2:5" ht="15" hidden="1">
      <c r="B1" s="211" t="s">
        <v>300</v>
      </c>
      <c r="C1" s="212"/>
      <c r="D1" s="212"/>
      <c r="E1" s="212"/>
    </row>
    <row r="2" spans="2:5" ht="15" hidden="1">
      <c r="B2" s="211" t="s">
        <v>255</v>
      </c>
      <c r="C2" s="211"/>
      <c r="D2" s="211"/>
      <c r="E2" s="211"/>
    </row>
    <row r="3" spans="2:5" ht="15" hidden="1">
      <c r="B3" s="211" t="s">
        <v>324</v>
      </c>
      <c r="C3" s="211"/>
      <c r="D3" s="211"/>
      <c r="E3" s="211"/>
    </row>
    <row r="4" ht="15" hidden="1"/>
    <row r="5" spans="2:3" ht="18.75">
      <c r="B5" s="49" t="s">
        <v>140</v>
      </c>
      <c r="C5" s="213"/>
    </row>
    <row r="6" spans="2:3" ht="18.75">
      <c r="B6" s="49" t="s">
        <v>5</v>
      </c>
      <c r="C6" s="213"/>
    </row>
    <row r="7" spans="2:3" ht="18.75">
      <c r="B7" s="49" t="s">
        <v>329</v>
      </c>
      <c r="C7" s="213"/>
    </row>
    <row r="8" ht="15">
      <c r="B8" s="49" t="s">
        <v>127</v>
      </c>
    </row>
    <row r="9" spans="1:7" ht="15">
      <c r="A9" s="55"/>
      <c r="B9" s="89"/>
      <c r="C9" s="396"/>
      <c r="D9" s="396"/>
      <c r="E9" s="48"/>
      <c r="F9" s="48"/>
      <c r="G9" s="48"/>
    </row>
    <row r="10" spans="1:7" ht="63" customHeight="1">
      <c r="A10" s="521" t="s">
        <v>325</v>
      </c>
      <c r="B10" s="521"/>
      <c r="C10" s="522"/>
      <c r="D10" s="396"/>
      <c r="E10" s="48"/>
      <c r="F10" s="48"/>
      <c r="G10" s="48"/>
    </row>
    <row r="11" spans="1:7" ht="15">
      <c r="A11" s="55"/>
      <c r="B11" s="523" t="s">
        <v>4</v>
      </c>
      <c r="C11" s="523"/>
      <c r="D11" s="396"/>
      <c r="E11" s="48"/>
      <c r="F11" s="48"/>
      <c r="G11" s="48"/>
    </row>
    <row r="12" spans="1:3" ht="15">
      <c r="A12" s="398" t="s">
        <v>116</v>
      </c>
      <c r="B12" s="56" t="s">
        <v>89</v>
      </c>
      <c r="C12" s="56" t="s">
        <v>8</v>
      </c>
    </row>
    <row r="13" spans="1:3" ht="15">
      <c r="A13" s="398">
        <v>1</v>
      </c>
      <c r="B13" s="398">
        <v>2</v>
      </c>
      <c r="C13" s="398">
        <v>3</v>
      </c>
    </row>
    <row r="14" spans="1:3" ht="63">
      <c r="A14" s="407" t="s">
        <v>115</v>
      </c>
      <c r="B14" s="192">
        <f>'[1]приложение 6'!J55</f>
        <v>97.6</v>
      </c>
      <c r="C14" s="192">
        <v>97.6</v>
      </c>
    </row>
    <row r="15" spans="1:3" ht="141.75">
      <c r="A15" s="407" t="s">
        <v>269</v>
      </c>
      <c r="B15" s="192">
        <f>'[1]приложение 6'!J57</f>
        <v>60.4</v>
      </c>
      <c r="C15" s="192">
        <v>60.4</v>
      </c>
    </row>
    <row r="16" spans="1:3" ht="36" customHeight="1">
      <c r="A16" s="407" t="s">
        <v>104</v>
      </c>
      <c r="B16" s="192">
        <f>'[1]приложение 6'!J63</f>
        <v>35.3</v>
      </c>
      <c r="C16" s="192">
        <v>35.3</v>
      </c>
    </row>
    <row r="17" spans="1:3" ht="100.5" customHeight="1">
      <c r="A17" s="407" t="s">
        <v>105</v>
      </c>
      <c r="B17" s="192">
        <f>'[1]приложение 6'!J59</f>
        <v>134.7</v>
      </c>
      <c r="C17" s="192">
        <v>134.7</v>
      </c>
    </row>
    <row r="18" spans="1:3" ht="100.5" customHeight="1">
      <c r="A18" s="407" t="s">
        <v>270</v>
      </c>
      <c r="B18" s="192">
        <f>'[1]приложение 6'!J84</f>
        <v>293.8</v>
      </c>
      <c r="C18" s="192">
        <v>293.8</v>
      </c>
    </row>
    <row r="19" spans="1:3" ht="87" customHeight="1">
      <c r="A19" s="407" t="s">
        <v>106</v>
      </c>
      <c r="B19" s="192">
        <f>'[1]приложение 6'!J82</f>
        <v>54.3</v>
      </c>
      <c r="C19" s="192">
        <v>54.3</v>
      </c>
    </row>
    <row r="20" spans="1:3" ht="87.75" customHeight="1">
      <c r="A20" s="407" t="s">
        <v>99</v>
      </c>
      <c r="B20" s="192">
        <f>'[1]приложение 6'!J155</f>
        <v>4.3</v>
      </c>
      <c r="C20" s="192">
        <v>4.3</v>
      </c>
    </row>
    <row r="21" spans="1:3" ht="66.75" customHeight="1">
      <c r="A21" s="407" t="s">
        <v>271</v>
      </c>
      <c r="B21" s="192">
        <f>'[1]приложение 6'!J86</f>
        <v>0.4</v>
      </c>
      <c r="C21" s="192">
        <v>0.4</v>
      </c>
    </row>
    <row r="22" spans="1:3" ht="15">
      <c r="A22" s="398" t="s">
        <v>114</v>
      </c>
      <c r="B22" s="450">
        <f>SUM(B14:B21)+0.1</f>
        <v>680.8999999999999</v>
      </c>
      <c r="C22" s="450">
        <f>SUM(C14:C21)+0.1</f>
        <v>680.8999999999999</v>
      </c>
    </row>
    <row r="23" ht="15">
      <c r="B23" s="409"/>
    </row>
  </sheetData>
  <sheetProtection/>
  <mergeCells count="2">
    <mergeCell ref="A10:C10"/>
    <mergeCell ref="B11:C1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view="pageBreakPreview" zoomScaleSheetLayoutView="100" zoomScalePageLayoutView="0" workbookViewId="0" topLeftCell="A5">
      <selection activeCell="C7" sqref="C7:D7"/>
    </sheetView>
  </sheetViews>
  <sheetFormatPr defaultColWidth="9.00390625" defaultRowHeight="12.75"/>
  <cols>
    <col min="1" max="1" width="39.625" style="213" customWidth="1"/>
    <col min="2" max="2" width="26.00390625" style="213" customWidth="1"/>
    <col min="3" max="3" width="18.75390625" style="213" customWidth="1"/>
    <col min="4" max="4" width="15.00390625" style="213" customWidth="1"/>
    <col min="5" max="16384" width="9.125" style="213" customWidth="1"/>
  </cols>
  <sheetData>
    <row r="1" spans="2:3" ht="18.75" hidden="1">
      <c r="B1" s="410" t="s">
        <v>310</v>
      </c>
      <c r="C1" s="410"/>
    </row>
    <row r="2" spans="2:3" ht="18.75" hidden="1">
      <c r="B2" s="524" t="s">
        <v>311</v>
      </c>
      <c r="C2" s="524"/>
    </row>
    <row r="3" spans="2:3" ht="18.75" hidden="1">
      <c r="B3" s="410" t="s">
        <v>312</v>
      </c>
      <c r="C3" s="410"/>
    </row>
    <row r="4" ht="18.75" hidden="1"/>
    <row r="5" spans="3:6" ht="18.75">
      <c r="C5" s="525" t="s">
        <v>273</v>
      </c>
      <c r="D5" s="525"/>
      <c r="E5" s="48"/>
      <c r="F5" s="48"/>
    </row>
    <row r="6" spans="3:6" ht="14.25" customHeight="1">
      <c r="C6" s="525" t="s">
        <v>5</v>
      </c>
      <c r="D6" s="525"/>
      <c r="E6" s="48"/>
      <c r="F6" s="48"/>
    </row>
    <row r="7" spans="3:6" ht="13.5" customHeight="1">
      <c r="C7" s="525" t="s">
        <v>327</v>
      </c>
      <c r="D7" s="525"/>
      <c r="E7" s="48"/>
      <c r="F7" s="48"/>
    </row>
    <row r="8" spans="3:6" ht="14.25" customHeight="1">
      <c r="C8" s="525" t="s">
        <v>274</v>
      </c>
      <c r="D8" s="525"/>
      <c r="E8" s="48"/>
      <c r="F8" s="48"/>
    </row>
    <row r="9" spans="1:4" ht="15.75" customHeight="1">
      <c r="A9" s="411"/>
      <c r="B9" s="89"/>
      <c r="C9" s="89"/>
      <c r="D9" s="412"/>
    </row>
    <row r="10" spans="1:4" ht="58.5" customHeight="1">
      <c r="A10" s="526" t="s">
        <v>313</v>
      </c>
      <c r="B10" s="527"/>
      <c r="C10" s="527"/>
      <c r="D10" s="475"/>
    </row>
    <row r="11" spans="3:4" ht="14.25" customHeight="1">
      <c r="C11" s="534" t="s">
        <v>93</v>
      </c>
      <c r="D11" s="534"/>
    </row>
    <row r="12" spans="1:4" ht="28.5" customHeight="1">
      <c r="A12" s="84" t="s">
        <v>314</v>
      </c>
      <c r="B12" s="84" t="s">
        <v>275</v>
      </c>
      <c r="C12" s="214" t="s">
        <v>89</v>
      </c>
      <c r="D12" s="215" t="s">
        <v>8</v>
      </c>
    </row>
    <row r="13" spans="1:4" ht="18.75">
      <c r="A13" s="84">
        <v>1</v>
      </c>
      <c r="B13" s="84">
        <v>2</v>
      </c>
      <c r="C13" s="84">
        <v>3</v>
      </c>
      <c r="D13" s="84">
        <v>4</v>
      </c>
    </row>
    <row r="14" spans="1:4" ht="22.5" customHeight="1">
      <c r="A14" s="528" t="s">
        <v>276</v>
      </c>
      <c r="B14" s="529"/>
      <c r="C14" s="529"/>
      <c r="D14" s="530"/>
    </row>
    <row r="15" spans="1:4" s="216" customFormat="1" ht="109.5" customHeight="1">
      <c r="A15" s="413" t="s">
        <v>15</v>
      </c>
      <c r="B15" s="217" t="s">
        <v>315</v>
      </c>
      <c r="C15" s="78">
        <f>'[1]приложение 9'!B32</f>
        <v>250</v>
      </c>
      <c r="D15" s="78">
        <v>250</v>
      </c>
    </row>
    <row r="16" spans="1:4" s="216" customFormat="1" ht="19.5" customHeight="1">
      <c r="A16" s="91" t="s">
        <v>277</v>
      </c>
      <c r="B16" s="91"/>
      <c r="C16" s="78">
        <f>C15</f>
        <v>250</v>
      </c>
      <c r="D16" s="78">
        <f>D15</f>
        <v>250</v>
      </c>
    </row>
    <row r="17" spans="1:4" s="216" customFormat="1" ht="18.75" customHeight="1">
      <c r="A17" s="531" t="s">
        <v>278</v>
      </c>
      <c r="B17" s="532"/>
      <c r="C17" s="532"/>
      <c r="D17" s="533"/>
    </row>
    <row r="18" spans="1:4" s="216" customFormat="1" ht="83.25" customHeight="1">
      <c r="A18" s="414" t="s">
        <v>213</v>
      </c>
      <c r="B18" s="415" t="s">
        <v>316</v>
      </c>
      <c r="C18" s="78">
        <f>'[1]приложение 9'!B32</f>
        <v>250</v>
      </c>
      <c r="D18" s="78">
        <v>250</v>
      </c>
    </row>
    <row r="19" spans="1:4" s="216" customFormat="1" ht="26.25" customHeight="1">
      <c r="A19" s="93" t="s">
        <v>279</v>
      </c>
      <c r="B19" s="93"/>
      <c r="C19" s="77">
        <f>C18</f>
        <v>250</v>
      </c>
      <c r="D19" s="77">
        <f>D18</f>
        <v>250</v>
      </c>
    </row>
    <row r="20" ht="16.5" customHeight="1">
      <c r="C20" s="218"/>
    </row>
  </sheetData>
  <sheetProtection/>
  <mergeCells count="9">
    <mergeCell ref="B2:C2"/>
    <mergeCell ref="C7:D7"/>
    <mergeCell ref="A10:D10"/>
    <mergeCell ref="A14:D14"/>
    <mergeCell ref="A17:D17"/>
    <mergeCell ref="C11:D11"/>
    <mergeCell ref="C5:D5"/>
    <mergeCell ref="C6:D6"/>
    <mergeCell ref="C8:D8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Енинское</cp:lastModifiedBy>
  <cp:lastPrinted>2022-05-05T12:30:51Z</cp:lastPrinted>
  <dcterms:created xsi:type="dcterms:W3CDTF">2016-01-29T09:34:58Z</dcterms:created>
  <dcterms:modified xsi:type="dcterms:W3CDTF">2022-05-05T12:31:10Z</dcterms:modified>
  <cp:category/>
  <cp:version/>
  <cp:contentType/>
  <cp:contentStatus/>
</cp:coreProperties>
</file>